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508" activeTab="0"/>
  </bookViews>
  <sheets>
    <sheet name="2015-2016" sheetId="1" r:id="rId1"/>
    <sheet name="2014-2015" sheetId="2" r:id="rId2"/>
    <sheet name="Отопительный сезон 2013-2014" sheetId="3" r:id="rId3"/>
    <sheet name="2013-2014" sheetId="4" r:id="rId4"/>
    <sheet name="2012-13" sheetId="5" r:id="rId5"/>
  </sheets>
  <definedNames>
    <definedName name="_xlnm.Print_Area" localSheetId="2">'Отопительный сезон 2013-2014'!$A$1:$E$60</definedName>
  </definedNames>
  <calcPr fullCalcOnLoad="1"/>
</workbook>
</file>

<file path=xl/sharedStrings.xml><?xml version="1.0" encoding="utf-8"?>
<sst xmlns="http://schemas.openxmlformats.org/spreadsheetml/2006/main" count="857" uniqueCount="254">
  <si>
    <t>Адрес</t>
  </si>
  <si>
    <t>квартир</t>
  </si>
  <si>
    <t>ГВС</t>
  </si>
  <si>
    <t>отопл</t>
  </si>
  <si>
    <t>декабрь-январь</t>
  </si>
  <si>
    <t>январь-февраль</t>
  </si>
  <si>
    <t>февраль-март</t>
  </si>
  <si>
    <t>март-апрель</t>
  </si>
  <si>
    <t>квадратура</t>
  </si>
  <si>
    <t>норма по</t>
  </si>
  <si>
    <t>отопл.100%</t>
  </si>
  <si>
    <t>Гкал</t>
  </si>
  <si>
    <t>м3</t>
  </si>
  <si>
    <t>% от нормы</t>
  </si>
  <si>
    <t>(отопл)</t>
  </si>
  <si>
    <t>Макеева 44</t>
  </si>
  <si>
    <t>Макеева 45</t>
  </si>
  <si>
    <t>Макеева 47</t>
  </si>
  <si>
    <t>Макеева 63</t>
  </si>
  <si>
    <t>Менделеева 19</t>
  </si>
  <si>
    <t>Октября 43</t>
  </si>
  <si>
    <t>Октября 56</t>
  </si>
  <si>
    <t>Октября 68</t>
  </si>
  <si>
    <t>по норм.</t>
  </si>
  <si>
    <t>МАШГОРОДОК</t>
  </si>
  <si>
    <t>Октября 22</t>
  </si>
  <si>
    <t>Октября 65</t>
  </si>
  <si>
    <t>Вернадского 12</t>
  </si>
  <si>
    <t>Попова 15</t>
  </si>
  <si>
    <t>Жуковского 6</t>
  </si>
  <si>
    <t>Октября 30</t>
  </si>
  <si>
    <t>Октября 53</t>
  </si>
  <si>
    <t>Жуковского 2</t>
  </si>
  <si>
    <t>Циолковского 3</t>
  </si>
  <si>
    <t>Молодежная 30</t>
  </si>
  <si>
    <t>Менделеева 12</t>
  </si>
  <si>
    <t>Октября 20</t>
  </si>
  <si>
    <t>Б. Хмельниц 32</t>
  </si>
  <si>
    <t>апрель-май</t>
  </si>
  <si>
    <t>май-июнь</t>
  </si>
  <si>
    <t>июнь-июль</t>
  </si>
  <si>
    <t>июль-август</t>
  </si>
  <si>
    <t>Добролюбова 8</t>
  </si>
  <si>
    <t>Макеева 37</t>
  </si>
  <si>
    <t>Попова 21</t>
  </si>
  <si>
    <t>норматив</t>
  </si>
  <si>
    <t>Луначарского 16</t>
  </si>
  <si>
    <t>Столбец1</t>
  </si>
  <si>
    <t>Столбец2</t>
  </si>
  <si>
    <t>Столбец3</t>
  </si>
  <si>
    <t>Столбец4</t>
  </si>
  <si>
    <t>Столбец5</t>
  </si>
  <si>
    <t>август-сентябрь</t>
  </si>
  <si>
    <t>сентябрь-октябрь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</si>
  <si>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</si>
  <si>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</si>
  <si>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</si>
  <si>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</si>
  <si>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</si>
  <si>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</si>
  <si>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</si>
  <si>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</si>
  <si>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</si>
  <si>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</si>
  <si>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</si>
  <si>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</si>
  <si>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</si>
  <si>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</si>
  <si>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</si>
  <si>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</si>
  <si>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</si>
  <si>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</si>
  <si>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</si>
  <si>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</si>
  <si>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</si>
  <si>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</si>
  <si>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</si>
  <si>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Столбец30</t>
  </si>
  <si>
    <t>Столбец32</t>
  </si>
  <si>
    <t>Столбец34</t>
  </si>
  <si>
    <t>Столбец36</t>
  </si>
  <si>
    <t>Столбец37</t>
  </si>
  <si>
    <t>Б. Хмельниц 72</t>
  </si>
  <si>
    <t>Вернадского 28</t>
  </si>
  <si>
    <t>Ильмен-Тау 12</t>
  </si>
  <si>
    <t>Вернадского 02</t>
  </si>
  <si>
    <t>Вернадского 06</t>
  </si>
  <si>
    <t>Вернадского 05</t>
  </si>
  <si>
    <t>по среднему</t>
  </si>
  <si>
    <t>Молодежная 08</t>
  </si>
  <si>
    <t>Попова 01</t>
  </si>
  <si>
    <t>Попова 19</t>
  </si>
  <si>
    <t>Столбец38</t>
  </si>
  <si>
    <t>Столбец39</t>
  </si>
  <si>
    <t>октябрь-ноябрь</t>
  </si>
  <si>
    <t>Молодежная 10</t>
  </si>
  <si>
    <t>Молодежная 28</t>
  </si>
  <si>
    <t>Столбец40</t>
  </si>
  <si>
    <t>Столбец41</t>
  </si>
  <si>
    <t>ноябрь-декабрь</t>
  </si>
  <si>
    <t>Жуковского 3</t>
  </si>
  <si>
    <t>Макеева 15</t>
  </si>
  <si>
    <t>Макеева 18а</t>
  </si>
  <si>
    <t>Ильмен-Тау 08</t>
  </si>
  <si>
    <t>Молодежная 01а</t>
  </si>
  <si>
    <t>Октября 15</t>
  </si>
  <si>
    <t>Столбец42</t>
  </si>
  <si>
    <t>Столбец43</t>
  </si>
  <si>
    <t>Столбец372</t>
  </si>
  <si>
    <t>Столбец392</t>
  </si>
  <si>
    <t>Столбец412</t>
  </si>
  <si>
    <t>Столбец44</t>
  </si>
  <si>
    <t>Процент за отпительный период</t>
  </si>
  <si>
    <t>Столбец45</t>
  </si>
  <si>
    <t>Столбец444</t>
  </si>
  <si>
    <t>Столбец422</t>
  </si>
  <si>
    <t>Столбец433</t>
  </si>
  <si>
    <t>Октября 31</t>
  </si>
  <si>
    <t>Ильмен-Тау 10</t>
  </si>
  <si>
    <t>Октября 12а</t>
  </si>
  <si>
    <t>Олимпийская 3</t>
  </si>
  <si>
    <t>Попова 13</t>
  </si>
  <si>
    <t>Процент от норматива за отпительный период</t>
  </si>
  <si>
    <t>Столбец4222</t>
  </si>
  <si>
    <t>Столбец4333</t>
  </si>
  <si>
    <t>Столбец4444</t>
  </si>
  <si>
    <t>Октября 09</t>
  </si>
  <si>
    <t>Анализ потребления теплоэнергии на отопление за период с 01.10.2013 по 30.04.2014</t>
  </si>
  <si>
    <t>Потребленная теплоэнергия</t>
  </si>
  <si>
    <t xml:space="preserve">Потребление т/э на 
1 кв.м. </t>
  </si>
  <si>
    <t>9 января 2014 4 часа утра</t>
  </si>
  <si>
    <t>по нормаитву</t>
  </si>
  <si>
    <t>по факту</t>
  </si>
  <si>
    <t>%</t>
  </si>
  <si>
    <t>T1</t>
  </si>
  <si>
    <t>dT</t>
  </si>
  <si>
    <t>V2</t>
  </si>
  <si>
    <t>dV</t>
  </si>
  <si>
    <t>dP</t>
  </si>
  <si>
    <t>кв.м.</t>
  </si>
  <si>
    <t>Ккал/кв. м.</t>
  </si>
  <si>
    <t>град.</t>
  </si>
  <si>
    <t>куб.м.</t>
  </si>
  <si>
    <t>ат</t>
  </si>
  <si>
    <t>Октября 52</t>
  </si>
  <si>
    <t>Октября 66</t>
  </si>
  <si>
    <t>Вернадского 02 (общий)</t>
  </si>
  <si>
    <t>Вернадского 28 (общий)</t>
  </si>
  <si>
    <t>Ильмен-Тау 10 (общий)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</si>
  <si>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</si>
  <si>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</si>
  <si>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</si>
  <si>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</si>
  <si>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</si>
  <si>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</si>
  <si>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</si>
  <si>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</si>
  <si>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</si>
  <si>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</si>
  <si>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</si>
  <si>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</si>
  <si>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</si>
  <si>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</si>
  <si>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Столбец42222</t>
  </si>
  <si>
    <t>Столбец43333</t>
  </si>
  <si>
    <t>Столбец44444</t>
  </si>
  <si>
    <t>Столбец422222</t>
  </si>
  <si>
    <t>Столбец433333</t>
  </si>
  <si>
    <t>Столбец444444</t>
  </si>
  <si>
    <t>Гкал/кв. м.</t>
  </si>
  <si>
    <t>Октября 69</t>
  </si>
  <si>
    <t>Столбец444445</t>
  </si>
  <si>
    <t>Итого</t>
  </si>
  <si>
    <t>Площадь</t>
  </si>
  <si>
    <t>площадь</t>
  </si>
  <si>
    <t>общая</t>
  </si>
  <si>
    <t>Экономия в гигакалориях</t>
  </si>
  <si>
    <t>Экономия в Рублях</t>
  </si>
  <si>
    <t>Столбец46</t>
  </si>
  <si>
    <t>Столбец47</t>
  </si>
  <si>
    <t>площадь квартир</t>
  </si>
  <si>
    <t>экономия за отопительный период от норматива</t>
  </si>
  <si>
    <t>тепла на кв. м.</t>
  </si>
  <si>
    <t>затрат на кв. м.</t>
  </si>
  <si>
    <t>затрат на МКД</t>
  </si>
  <si>
    <t xml:space="preserve">тепла </t>
  </si>
  <si>
    <t>руб</t>
  </si>
  <si>
    <t>Вернадского 02 - 1</t>
  </si>
  <si>
    <t>Вернадского 02 - 2</t>
  </si>
  <si>
    <t>Вернадского 28 - 1</t>
  </si>
  <si>
    <t>Вернадского 28 - 2</t>
  </si>
  <si>
    <t>Ильмен-Тау 10 - 1</t>
  </si>
  <si>
    <t>Ильмен-Тау 10 - 2</t>
  </si>
  <si>
    <t>P1</t>
  </si>
  <si>
    <t>15</t>
  </si>
  <si>
    <t>Столбец4444443</t>
  </si>
  <si>
    <t>Столбец4444444</t>
  </si>
  <si>
    <t>Столбец4444445</t>
  </si>
  <si>
    <t>Столбец44444442</t>
  </si>
  <si>
    <t>Столбец44444443</t>
  </si>
  <si>
    <t>Столбец44444444</t>
  </si>
  <si>
    <t>Столбец44444445</t>
  </si>
  <si>
    <t>Столбец44444446</t>
  </si>
  <si>
    <t>Макеева 53</t>
  </si>
  <si>
    <t>Столбец4444446</t>
  </si>
  <si>
    <t>Столбец44444452</t>
  </si>
  <si>
    <t>Столбец44444453</t>
  </si>
  <si>
    <t>отопление</t>
  </si>
  <si>
    <t>Столбец4444447</t>
  </si>
  <si>
    <t>Столбец44444462</t>
  </si>
  <si>
    <t>Столбец44444463</t>
  </si>
  <si>
    <t>Столбец4444448</t>
  </si>
  <si>
    <t>Столбец44444472</t>
  </si>
  <si>
    <t>Столбец44444473</t>
  </si>
  <si>
    <t>Столбец444444732</t>
  </si>
  <si>
    <t>Столбец444444723</t>
  </si>
  <si>
    <t>Столбец44444484</t>
  </si>
  <si>
    <t>Столбец4444447322</t>
  </si>
  <si>
    <t>Столбец4444447233</t>
  </si>
  <si>
    <t>Столбец444444844</t>
  </si>
  <si>
    <t>Столбец4444448454</t>
  </si>
  <si>
    <t>Столбец4444448455</t>
  </si>
  <si>
    <t>Столбец44444432</t>
  </si>
  <si>
    <t>Столбец444444452</t>
  </si>
  <si>
    <t>Столбец444444432</t>
  </si>
  <si>
    <t>Столбец444444422</t>
  </si>
  <si>
    <t>Б. Хмельниц 54</t>
  </si>
  <si>
    <t>Вернадского 9</t>
  </si>
  <si>
    <t>Октября 70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</si>
  <si>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</si>
  <si>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</si>
  <si>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</si>
  <si>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</si>
  <si>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</si>
  <si>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</si>
  <si>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</si>
  <si>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</si>
  <si>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</si>
  <si>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</si>
  <si>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</si>
  <si>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</si>
  <si>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</si>
  <si>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</si>
  <si>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</si>
  <si>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</si>
  <si>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</si>
  <si>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</si>
  <si>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</si>
  <si>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</si>
  <si>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</si>
  <si>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</si>
  <si>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</si>
  <si>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Попова 05</t>
  </si>
  <si>
    <t>Молодёжная 34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</si>
</sst>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"/>
    <numFmt numFmtId="174" formatCode="0.0000"/>
    <numFmt numFmtId="175" formatCode="0.000"/>
    <numFmt numFmtId="176" formatCode="0.00_ ;[Red]\-0.00\ "/>
    <numFmt numFmtId="177" formatCode="#,##0.00[$р.-419];[Red]\-#,##0.00[$р.-419]"/>
    <numFmt numFmtId="178" formatCode="0.00000"/>
    <numFmt numFmtId="179" formatCode="0.000000"/>
    <numFmt numFmtId="180" formatCode="[$-FC19]d\ mmmm\ yyyy\ &quot;г.&quot;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>
        <color indexed="63"/>
      </top>
      <bottom style="thin">
        <color indexed="63"/>
      </bottom>
    </border>
    <border>
      <left/>
      <right style="medium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3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0" xfId="0" applyAlignment="1">
      <alignment horizontal="left"/>
    </xf>
    <xf numFmtId="2" fontId="2" fillId="0" borderId="10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9" fontId="2" fillId="0" borderId="24" xfId="0" applyNumberFormat="1" applyFont="1" applyBorder="1" applyAlignment="1">
      <alignment/>
    </xf>
    <xf numFmtId="9" fontId="2" fillId="0" borderId="36" xfId="0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7" xfId="0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0" fontId="2" fillId="0" borderId="39" xfId="0" applyFont="1" applyBorder="1" applyAlignment="1">
      <alignment/>
    </xf>
    <xf numFmtId="2" fontId="2" fillId="0" borderId="39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44" fillId="0" borderId="11" xfId="0" applyNumberFormat="1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41" xfId="0" applyNumberFormat="1" applyFont="1" applyBorder="1" applyAlignment="1">
      <alignment/>
    </xf>
    <xf numFmtId="0" fontId="2" fillId="0" borderId="31" xfId="0" applyFont="1" applyBorder="1" applyAlignment="1">
      <alignment horizontal="left"/>
    </xf>
    <xf numFmtId="2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73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44" fillId="0" borderId="10" xfId="0" applyNumberFormat="1" applyFont="1" applyFill="1" applyBorder="1" applyAlignment="1">
      <alignment horizontal="left"/>
    </xf>
    <xf numFmtId="0" fontId="44" fillId="0" borderId="27" xfId="0" applyFont="1" applyFill="1" applyBorder="1" applyAlignment="1">
      <alignment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44" fillId="0" borderId="11" xfId="0" applyNumberFormat="1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41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4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2" fontId="2" fillId="0" borderId="44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49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2" fontId="2" fillId="0" borderId="49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2" fontId="2" fillId="0" borderId="39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44" fillId="0" borderId="12" xfId="0" applyNumberFormat="1" applyFont="1" applyFill="1" applyBorder="1" applyAlignment="1">
      <alignment horizontal="right"/>
    </xf>
    <xf numFmtId="2" fontId="44" fillId="0" borderId="12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40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2" fontId="2" fillId="0" borderId="51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2" fontId="2" fillId="0" borderId="27" xfId="0" applyNumberFormat="1" applyFont="1" applyFill="1" applyBorder="1" applyAlignment="1">
      <alignment horizontal="right"/>
    </xf>
    <xf numFmtId="2" fontId="2" fillId="0" borderId="27" xfId="0" applyNumberFormat="1" applyFont="1" applyFill="1" applyBorder="1" applyAlignment="1">
      <alignment horizontal="right"/>
    </xf>
    <xf numFmtId="2" fontId="2" fillId="0" borderId="27" xfId="0" applyNumberFormat="1" applyFont="1" applyFill="1" applyBorder="1" applyAlignment="1">
      <alignment horizontal="right"/>
    </xf>
    <xf numFmtId="2" fontId="2" fillId="0" borderId="5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5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170" fontId="2" fillId="0" borderId="27" xfId="0" applyNumberFormat="1" applyFont="1" applyBorder="1" applyAlignment="1">
      <alignment/>
    </xf>
    <xf numFmtId="0" fontId="2" fillId="0" borderId="33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170" fontId="2" fillId="0" borderId="27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9" fontId="0" fillId="0" borderId="10" xfId="57" applyFont="1" applyFill="1" applyBorder="1" applyAlignment="1">
      <alignment/>
    </xf>
    <xf numFmtId="14" fontId="0" fillId="0" borderId="0" xfId="0" applyNumberFormat="1" applyFill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/>
    </xf>
    <xf numFmtId="2" fontId="2" fillId="0" borderId="57" xfId="0" applyNumberFormat="1" applyFont="1" applyFill="1" applyBorder="1" applyAlignment="1">
      <alignment/>
    </xf>
    <xf numFmtId="2" fontId="2" fillId="0" borderId="58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7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33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44" fillId="0" borderId="12" xfId="0" applyNumberFormat="1" applyFont="1" applyFill="1" applyBorder="1" applyAlignment="1">
      <alignment horizontal="right"/>
    </xf>
    <xf numFmtId="2" fontId="44" fillId="0" borderId="11" xfId="0" applyNumberFormat="1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60" xfId="0" applyNumberFormat="1" applyFont="1" applyFill="1" applyBorder="1" applyAlignment="1">
      <alignment/>
    </xf>
    <xf numFmtId="2" fontId="2" fillId="0" borderId="61" xfId="0" applyNumberFormat="1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 horizontal="center" vertical="center"/>
    </xf>
    <xf numFmtId="2" fontId="2" fillId="0" borderId="4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9" fontId="2" fillId="0" borderId="45" xfId="57" applyFont="1" applyFill="1" applyBorder="1" applyAlignment="1">
      <alignment horizontal="center" vertical="center"/>
    </xf>
    <xf numFmtId="9" fontId="2" fillId="0" borderId="40" xfId="57" applyFont="1" applyFill="1" applyBorder="1" applyAlignment="1">
      <alignment horizontal="center" vertical="center"/>
    </xf>
    <xf numFmtId="9" fontId="2" fillId="0" borderId="40" xfId="57" applyFont="1" applyFill="1" applyBorder="1" applyAlignment="1">
      <alignment horizontal="center" vertical="center"/>
    </xf>
    <xf numFmtId="9" fontId="2" fillId="0" borderId="40" xfId="57" applyFont="1" applyFill="1" applyBorder="1" applyAlignment="1">
      <alignment horizontal="center" vertical="center"/>
    </xf>
    <xf numFmtId="9" fontId="2" fillId="0" borderId="40" xfId="57" applyFont="1" applyFill="1" applyBorder="1" applyAlignment="1">
      <alignment horizontal="center" vertical="center"/>
    </xf>
    <xf numFmtId="9" fontId="2" fillId="0" borderId="51" xfId="57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2" fontId="2" fillId="0" borderId="5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9" fontId="2" fillId="0" borderId="62" xfId="57" applyFont="1" applyFill="1" applyBorder="1" applyAlignment="1">
      <alignment/>
    </xf>
    <xf numFmtId="9" fontId="2" fillId="0" borderId="33" xfId="57" applyFont="1" applyFill="1" applyBorder="1" applyAlignment="1">
      <alignment/>
    </xf>
    <xf numFmtId="9" fontId="2" fillId="0" borderId="34" xfId="57" applyFont="1" applyFill="1" applyBorder="1" applyAlignment="1">
      <alignment/>
    </xf>
    <xf numFmtId="2" fontId="2" fillId="0" borderId="49" xfId="0" applyNumberFormat="1" applyFont="1" applyFill="1" applyBorder="1" applyAlignment="1">
      <alignment/>
    </xf>
    <xf numFmtId="2" fontId="2" fillId="0" borderId="44" xfId="57" applyNumberFormat="1" applyFont="1" applyFill="1" applyBorder="1" applyAlignment="1">
      <alignment/>
    </xf>
    <xf numFmtId="2" fontId="2" fillId="0" borderId="11" xfId="57" applyNumberFormat="1" applyFont="1" applyFill="1" applyBorder="1" applyAlignment="1">
      <alignment/>
    </xf>
    <xf numFmtId="2" fontId="2" fillId="0" borderId="13" xfId="57" applyNumberFormat="1" applyFont="1" applyFill="1" applyBorder="1" applyAlignment="1">
      <alignment/>
    </xf>
    <xf numFmtId="2" fontId="2" fillId="0" borderId="54" xfId="57" applyNumberFormat="1" applyFont="1" applyFill="1" applyBorder="1" applyAlignment="1">
      <alignment/>
    </xf>
    <xf numFmtId="2" fontId="2" fillId="0" borderId="10" xfId="57" applyNumberFormat="1" applyFont="1" applyFill="1" applyBorder="1" applyAlignment="1">
      <alignment/>
    </xf>
    <xf numFmtId="2" fontId="2" fillId="0" borderId="14" xfId="57" applyNumberFormat="1" applyFont="1" applyFill="1" applyBorder="1" applyAlignment="1">
      <alignment/>
    </xf>
    <xf numFmtId="9" fontId="0" fillId="0" borderId="52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2" fillId="0" borderId="6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center"/>
    </xf>
    <xf numFmtId="9" fontId="0" fillId="0" borderId="65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2" fontId="0" fillId="0" borderId="6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9" fontId="0" fillId="0" borderId="65" xfId="57" applyFont="1" applyBorder="1" applyAlignment="1">
      <alignment/>
    </xf>
    <xf numFmtId="9" fontId="0" fillId="0" borderId="12" xfId="57" applyFont="1" applyBorder="1" applyAlignment="1">
      <alignment/>
    </xf>
    <xf numFmtId="9" fontId="0" fillId="0" borderId="15" xfId="57" applyFont="1" applyBorder="1" applyAlignment="1">
      <alignment/>
    </xf>
    <xf numFmtId="2" fontId="2" fillId="0" borderId="29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 horizontal="left"/>
    </xf>
    <xf numFmtId="0" fontId="2" fillId="0" borderId="62" xfId="0" applyNumberFormat="1" applyFont="1" applyFill="1" applyBorder="1" applyAlignment="1">
      <alignment horizontal="left"/>
    </xf>
    <xf numFmtId="0" fontId="2" fillId="0" borderId="66" xfId="0" applyFont="1" applyFill="1" applyBorder="1" applyAlignment="1">
      <alignment/>
    </xf>
    <xf numFmtId="2" fontId="2" fillId="0" borderId="65" xfId="0" applyNumberFormat="1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34" xfId="0" applyNumberFormat="1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2" fontId="2" fillId="0" borderId="45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51" xfId="0" applyNumberFormat="1" applyFont="1" applyBorder="1" applyAlignment="1">
      <alignment/>
    </xf>
    <xf numFmtId="170" fontId="2" fillId="0" borderId="42" xfId="0" applyNumberFormat="1" applyFont="1" applyBorder="1" applyAlignment="1">
      <alignment/>
    </xf>
    <xf numFmtId="170" fontId="2" fillId="0" borderId="41" xfId="0" applyNumberFormat="1" applyFont="1" applyBorder="1" applyAlignment="1">
      <alignment/>
    </xf>
    <xf numFmtId="170" fontId="2" fillId="0" borderId="41" xfId="0" applyNumberFormat="1" applyFont="1" applyBorder="1" applyAlignment="1">
      <alignment/>
    </xf>
    <xf numFmtId="170" fontId="2" fillId="0" borderId="41" xfId="0" applyNumberFormat="1" applyFont="1" applyFill="1" applyBorder="1" applyAlignment="1">
      <alignment/>
    </xf>
    <xf numFmtId="170" fontId="2" fillId="0" borderId="43" xfId="0" applyNumberFormat="1" applyFont="1" applyBorder="1" applyAlignment="1">
      <alignment/>
    </xf>
    <xf numFmtId="2" fontId="2" fillId="0" borderId="62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70" xfId="0" applyNumberFormat="1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2" fontId="2" fillId="0" borderId="66" xfId="0" applyNumberFormat="1" applyFont="1" applyFill="1" applyBorder="1" applyAlignment="1">
      <alignment/>
    </xf>
    <xf numFmtId="0" fontId="2" fillId="0" borderId="73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2" fontId="2" fillId="0" borderId="75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9" fontId="2" fillId="0" borderId="52" xfId="57" applyFont="1" applyFill="1" applyBorder="1" applyAlignment="1">
      <alignment/>
    </xf>
    <xf numFmtId="9" fontId="2" fillId="0" borderId="12" xfId="57" applyFont="1" applyFill="1" applyBorder="1" applyAlignment="1">
      <alignment/>
    </xf>
    <xf numFmtId="0" fontId="2" fillId="0" borderId="76" xfId="0" applyNumberFormat="1" applyFont="1" applyFill="1" applyBorder="1" applyAlignment="1">
      <alignment horizontal="left"/>
    </xf>
    <xf numFmtId="0" fontId="2" fillId="0" borderId="61" xfId="0" applyNumberFormat="1" applyFont="1" applyFill="1" applyBorder="1" applyAlignment="1">
      <alignment horizontal="left"/>
    </xf>
    <xf numFmtId="2" fontId="2" fillId="0" borderId="61" xfId="0" applyNumberFormat="1" applyFont="1" applyFill="1" applyBorder="1" applyAlignment="1">
      <alignment/>
    </xf>
    <xf numFmtId="2" fontId="2" fillId="0" borderId="60" xfId="0" applyNumberFormat="1" applyFont="1" applyFill="1" applyBorder="1" applyAlignment="1">
      <alignment/>
    </xf>
    <xf numFmtId="2" fontId="2" fillId="0" borderId="76" xfId="0" applyNumberFormat="1" applyFont="1" applyFill="1" applyBorder="1" applyAlignment="1">
      <alignment/>
    </xf>
    <xf numFmtId="2" fontId="2" fillId="0" borderId="61" xfId="57" applyNumberFormat="1" applyFont="1" applyFill="1" applyBorder="1" applyAlignment="1">
      <alignment/>
    </xf>
    <xf numFmtId="9" fontId="2" fillId="0" borderId="12" xfId="57" applyNumberFormat="1" applyFont="1" applyFill="1" applyBorder="1" applyAlignment="1">
      <alignment/>
    </xf>
    <xf numFmtId="2" fontId="2" fillId="0" borderId="60" xfId="57" applyNumberFormat="1" applyFont="1" applyFill="1" applyBorder="1" applyAlignment="1">
      <alignment/>
    </xf>
    <xf numFmtId="2" fontId="2" fillId="0" borderId="76" xfId="57" applyNumberFormat="1" applyFont="1" applyFill="1" applyBorder="1" applyAlignment="1">
      <alignment/>
    </xf>
    <xf numFmtId="9" fontId="0" fillId="0" borderId="61" xfId="0" applyNumberFormat="1" applyBorder="1" applyAlignment="1">
      <alignment/>
    </xf>
    <xf numFmtId="2" fontId="0" fillId="0" borderId="60" xfId="0" applyNumberFormat="1" applyBorder="1" applyAlignment="1">
      <alignment/>
    </xf>
    <xf numFmtId="2" fontId="0" fillId="0" borderId="76" xfId="0" applyNumberFormat="1" applyBorder="1" applyAlignment="1">
      <alignment/>
    </xf>
    <xf numFmtId="9" fontId="0" fillId="0" borderId="60" xfId="0" applyNumberFormat="1" applyBorder="1" applyAlignment="1">
      <alignment/>
    </xf>
    <xf numFmtId="9" fontId="0" fillId="0" borderId="76" xfId="0" applyNumberFormat="1" applyBorder="1" applyAlignment="1">
      <alignment/>
    </xf>
    <xf numFmtId="9" fontId="2" fillId="0" borderId="40" xfId="57" applyNumberFormat="1" applyFont="1" applyFill="1" applyBorder="1" applyAlignment="1">
      <alignment horizontal="center" vertical="center"/>
    </xf>
    <xf numFmtId="2" fontId="2" fillId="0" borderId="40" xfId="0" applyNumberFormat="1" applyFont="1" applyBorder="1" applyAlignment="1">
      <alignment/>
    </xf>
    <xf numFmtId="9" fontId="2" fillId="0" borderId="36" xfId="57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>
      <alignment horizontal="left"/>
    </xf>
    <xf numFmtId="0" fontId="2" fillId="0" borderId="78" xfId="0" applyFont="1" applyFill="1" applyBorder="1" applyAlignment="1">
      <alignment/>
    </xf>
    <xf numFmtId="9" fontId="2" fillId="0" borderId="61" xfId="57" applyFont="1" applyFill="1" applyBorder="1" applyAlignment="1">
      <alignment/>
    </xf>
    <xf numFmtId="0" fontId="2" fillId="0" borderId="60" xfId="0" applyFont="1" applyFill="1" applyBorder="1" applyAlignment="1">
      <alignment/>
    </xf>
    <xf numFmtId="9" fontId="0" fillId="0" borderId="12" xfId="57" applyNumberFormat="1" applyFont="1" applyFill="1" applyBorder="1" applyAlignment="1">
      <alignment/>
    </xf>
    <xf numFmtId="0" fontId="2" fillId="0" borderId="76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61" xfId="0" applyNumberFormat="1" applyFont="1" applyFill="1" applyBorder="1" applyAlignment="1">
      <alignment horizontal="left"/>
    </xf>
    <xf numFmtId="2" fontId="2" fillId="0" borderId="61" xfId="0" applyNumberFormat="1" applyFont="1" applyFill="1" applyBorder="1" applyAlignment="1">
      <alignment/>
    </xf>
    <xf numFmtId="2" fontId="2" fillId="0" borderId="60" xfId="0" applyNumberFormat="1" applyFont="1" applyFill="1" applyBorder="1" applyAlignment="1">
      <alignment/>
    </xf>
    <xf numFmtId="2" fontId="2" fillId="0" borderId="76" xfId="0" applyNumberFormat="1" applyFont="1" applyFill="1" applyBorder="1" applyAlignment="1">
      <alignment/>
    </xf>
    <xf numFmtId="2" fontId="2" fillId="0" borderId="12" xfId="57" applyNumberFormat="1" applyFont="1" applyFill="1" applyBorder="1" applyAlignment="1">
      <alignment/>
    </xf>
    <xf numFmtId="9" fontId="2" fillId="0" borderId="33" xfId="57" applyNumberFormat="1" applyFont="1" applyFill="1" applyBorder="1" applyAlignment="1">
      <alignment/>
    </xf>
    <xf numFmtId="9" fontId="0" fillId="0" borderId="11" xfId="0" applyNumberFormat="1" applyBorder="1" applyAlignment="1">
      <alignment/>
    </xf>
    <xf numFmtId="2" fontId="0" fillId="0" borderId="60" xfId="0" applyNumberFormat="1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0" name="Таблица1183071" displayName="Таблица1183071" ref="A6:AL53" comment="" totalsRowShown="0">
  <autoFilter ref="A6:AL53"/>
  <tableColumns count="38">
    <tableColumn id="1" name="1"/>
    <tableColumn id="11" name="2"/>
    <tableColumn id="2" name="3"/>
    <tableColumn id="21" name="4"/>
    <tableColumn id="3" name="5"/>
    <tableColumn id="23" name="6"/>
    <tableColumn id="66" name="7"/>
    <tableColumn id="30" name="8"/>
    <tableColumn id="67" name="9"/>
    <tableColumn id="28" name="10"/>
    <tableColumn id="68" name="11"/>
    <tableColumn id="27" name="12"/>
    <tableColumn id="69" name="13"/>
    <tableColumn id="38" name="14"/>
    <tableColumn id="37" name="15"/>
    <tableColumn id="36" name="16"/>
    <tableColumn id="41" name="17"/>
    <tableColumn id="40" name="18"/>
    <tableColumn id="39" name="19"/>
    <tableColumn id="44" name="20"/>
    <tableColumn id="43" name="21"/>
    <tableColumn id="42" name="22"/>
    <tableColumn id="47" name="23"/>
    <tableColumn id="46" name="24"/>
    <tableColumn id="45" name="25"/>
    <tableColumn id="50" name="26"/>
    <tableColumn id="49" name="27"/>
    <tableColumn id="48" name="28"/>
    <tableColumn id="61" name="29"/>
    <tableColumn id="62" name="30"/>
    <tableColumn id="63" name="31"/>
    <tableColumn id="58" name="32"/>
    <tableColumn id="59" name="33"/>
    <tableColumn id="60" name="34"/>
    <tableColumn id="10" name="35"/>
    <tableColumn id="56" name="36"/>
    <tableColumn id="12" name="37"/>
    <tableColumn id="20" name="3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9" name="Таблица11830" displayName="Таблица11830" ref="A6:AL55" comment="" totalsRowShown="0">
  <autoFilter ref="A6:AL55"/>
  <tableColumns count="38">
    <tableColumn id="1" name="Столбец1"/>
    <tableColumn id="11" name="Столбец12"/>
    <tableColumn id="2" name="Столбец2"/>
    <tableColumn id="21" name="Столбец22"/>
    <tableColumn id="3" name="Столбец3"/>
    <tableColumn id="23" name="Столбец4444443"/>
    <tableColumn id="66" name="Столбец44444432"/>
    <tableColumn id="30" name="Столбец44444446"/>
    <tableColumn id="67" name="Столбец444444452"/>
    <tableColumn id="28" name="Столбец44444444"/>
    <tableColumn id="68" name="Столбец444444432"/>
    <tableColumn id="27" name="Столбец4444445"/>
    <tableColumn id="69" name="Столбец444444422"/>
    <tableColumn id="38" name="Столбец44444453"/>
    <tableColumn id="37" name="Столбец44444452"/>
    <tableColumn id="36" name="Столбец4444446"/>
    <tableColumn id="41" name="Столбец44444463"/>
    <tableColumn id="40" name="Столбец44444462"/>
    <tableColumn id="39" name="Столбец4444447"/>
    <tableColumn id="44" name="Столбец44444473"/>
    <tableColumn id="43" name="Столбец44444472"/>
    <tableColumn id="42" name="Столбец4444448"/>
    <tableColumn id="47" name="Столбец444444732"/>
    <tableColumn id="46" name="Столбец444444723"/>
    <tableColumn id="45" name="Столбец44444484"/>
    <tableColumn id="50" name="Столбец4444447322"/>
    <tableColumn id="49" name="Столбец4444447233"/>
    <tableColumn id="48" name="Столбец444444844"/>
    <tableColumn id="61" name="Столбец4444448455"/>
    <tableColumn id="62" name="Столбец7"/>
    <tableColumn id="63" name="Столбец8"/>
    <tableColumn id="58" name="Столбец4444448454"/>
    <tableColumn id="59" name="Столбец5"/>
    <tableColumn id="60" name="Столбец6"/>
    <tableColumn id="10" name="Столбец444445"/>
    <tableColumn id="56" name="Столбец45"/>
    <tableColumn id="12" name="Столбец46"/>
    <tableColumn id="20" name="Столбец4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6:O60" comment="" totalsRowShown="0">
  <autoFilter ref="A6:O60"/>
  <tableColumns count="15">
    <tableColumn id="1" name="1"/>
    <tableColumn id="2" name="2"/>
    <tableColumn id="3" name="3"/>
    <tableColumn id="4" name="4"/>
    <tableColumn id="5" name="5"/>
    <tableColumn id="18" name="6"/>
    <tableColumn id="19" name="7"/>
    <tableColumn id="20" name="8"/>
    <tableColumn id="21" name="9"/>
    <tableColumn id="22" name="10"/>
    <tableColumn id="23" name="11"/>
    <tableColumn id="24" name="12"/>
    <tableColumn id="25" name="13"/>
    <tableColumn id="27" name="14"/>
    <tableColumn id="26" name="1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7" name="Таблица118" displayName="Таблица118" ref="A6:AS58" comment="" totalsRowShown="0">
  <autoFilter ref="A6:AS58"/>
  <tableColumns count="45">
    <tableColumn id="1" name="Столбец1"/>
    <tableColumn id="11" name="Столбец12"/>
    <tableColumn id="2" name="Столбец2"/>
    <tableColumn id="21" name="Столбец22"/>
    <tableColumn id="3" name="Столбец3"/>
    <tableColumn id="25" name="Столбец28"/>
    <tableColumn id="38" name="Столбец30"/>
    <tableColumn id="41" name="Столбец32"/>
    <tableColumn id="42" name="Столбец34"/>
    <tableColumn id="44" name="Столбец36"/>
    <tableColumn id="45" name="Столбец37"/>
    <tableColumn id="52" name="Столбец372"/>
    <tableColumn id="46" name="Столбец38"/>
    <tableColumn id="47" name="Столбец39"/>
    <tableColumn id="53" name="Столбец392"/>
    <tableColumn id="48" name="Столбец40"/>
    <tableColumn id="49" name="Столбец41"/>
    <tableColumn id="54" name="Столбец412"/>
    <tableColumn id="50" name="Столбец42"/>
    <tableColumn id="51" name="Столбец43"/>
    <tableColumn id="55" name="Столбец44"/>
    <tableColumn id="60" name="Столбец422"/>
    <tableColumn id="61" name="Столбец433"/>
    <tableColumn id="62" name="Столбец444"/>
    <tableColumn id="59" name="Столбец4222"/>
    <tableColumn id="58" name="Столбец4333"/>
    <tableColumn id="57" name="Столбец4444"/>
    <tableColumn id="6" name="Столбец42222"/>
    <tableColumn id="5" name="Столбец43333"/>
    <tableColumn id="4" name="Столбец44444"/>
    <tableColumn id="9" name="Столбец422222"/>
    <tableColumn id="8" name="Столбец433333"/>
    <tableColumn id="7" name="Столбец444444"/>
    <tableColumn id="23" name="Столбец4444443"/>
    <tableColumn id="24" name="Столбец4444444"/>
    <tableColumn id="30" name="Столбец44444445"/>
    <tableColumn id="31" name="Столбец44444446"/>
    <tableColumn id="28" name="Столбец44444443"/>
    <tableColumn id="29" name="Столбец44444444"/>
    <tableColumn id="27" name="Столбец44444442"/>
    <tableColumn id="26" name="Столбец4444445"/>
    <tableColumn id="10" name="Столбец444445"/>
    <tableColumn id="56" name="Столбец45"/>
    <tableColumn id="12" name="Столбец46"/>
    <tableColumn id="20" name="Столбец4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A6:AB29" comment="" totalsRowShown="0">
  <autoFilter ref="A6:AB29"/>
  <tableColumns count="2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  <tableColumn id="19" name="Столбец19"/>
    <tableColumn id="20" name="Столбец20"/>
    <tableColumn id="21" name="Столбец21"/>
    <tableColumn id="22" name="Столбец22"/>
    <tableColumn id="23" name="Столбец23"/>
    <tableColumn id="24" name="Столбец24"/>
    <tableColumn id="33" name="Столбец25"/>
    <tableColumn id="34" name="Столбец26"/>
    <tableColumn id="35" name="Столбец27"/>
    <tableColumn id="60" name="Столбец2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54"/>
  <sheetViews>
    <sheetView tabSelected="1" zoomScale="85" zoomScaleNormal="85" zoomScalePageLayoutView="0" workbookViewId="0" topLeftCell="A1">
      <pane xSplit="1" topLeftCell="X1" activePane="topRight" state="frozen"/>
      <selection pane="topLeft" activeCell="P7" sqref="P7:V56"/>
      <selection pane="topRight" activeCell="A7" sqref="A7"/>
    </sheetView>
  </sheetViews>
  <sheetFormatPr defaultColWidth="9.140625" defaultRowHeight="12.75"/>
  <cols>
    <col min="1" max="1" width="15.8515625" style="0" customWidth="1"/>
    <col min="2" max="2" width="9.8515625" style="0" customWidth="1"/>
    <col min="3" max="4" width="10.140625" style="0" customWidth="1"/>
    <col min="5" max="5" width="8.28125" style="0" customWidth="1"/>
    <col min="6" max="13" width="0" style="95" hidden="1" customWidth="1"/>
    <col min="14" max="35" width="9.140625" style="95" customWidth="1"/>
    <col min="36" max="36" width="11.8515625" style="95" customWidth="1"/>
    <col min="37" max="37" width="11.57421875" style="0" customWidth="1"/>
    <col min="38" max="38" width="17.28125" style="0" customWidth="1"/>
  </cols>
  <sheetData>
    <row r="2" spans="1:5" ht="16.5" thickBot="1">
      <c r="A2" s="1"/>
      <c r="B2" s="1"/>
      <c r="C2" s="1"/>
      <c r="D2" s="1"/>
      <c r="E2" s="72" t="s">
        <v>24</v>
      </c>
    </row>
    <row r="3" spans="1:38" ht="27" customHeight="1">
      <c r="A3" s="16"/>
      <c r="B3" s="22" t="s">
        <v>174</v>
      </c>
      <c r="C3" s="22" t="s">
        <v>173</v>
      </c>
      <c r="D3" s="22"/>
      <c r="E3" s="60" t="s">
        <v>9</v>
      </c>
      <c r="F3" s="343" t="s">
        <v>39</v>
      </c>
      <c r="G3" s="345"/>
      <c r="H3" s="343" t="s">
        <v>40</v>
      </c>
      <c r="I3" s="345"/>
      <c r="J3" s="343" t="s">
        <v>41</v>
      </c>
      <c r="K3" s="345"/>
      <c r="L3" s="343" t="s">
        <v>52</v>
      </c>
      <c r="M3" s="345"/>
      <c r="N3" s="343" t="s">
        <v>53</v>
      </c>
      <c r="O3" s="344"/>
      <c r="P3" s="345"/>
      <c r="Q3" s="343" t="s">
        <v>94</v>
      </c>
      <c r="R3" s="344"/>
      <c r="S3" s="345"/>
      <c r="T3" s="343" t="s">
        <v>99</v>
      </c>
      <c r="U3" s="344"/>
      <c r="V3" s="345"/>
      <c r="W3" s="343" t="s">
        <v>4</v>
      </c>
      <c r="X3" s="344"/>
      <c r="Y3" s="345"/>
      <c r="Z3" s="343" t="s">
        <v>5</v>
      </c>
      <c r="AA3" s="344"/>
      <c r="AB3" s="345"/>
      <c r="AC3" s="343" t="s">
        <v>6</v>
      </c>
      <c r="AD3" s="344"/>
      <c r="AE3" s="345"/>
      <c r="AF3" s="343" t="s">
        <v>7</v>
      </c>
      <c r="AG3" s="344"/>
      <c r="AH3" s="345"/>
      <c r="AI3" s="204" t="s">
        <v>172</v>
      </c>
      <c r="AJ3" s="346" t="s">
        <v>112</v>
      </c>
      <c r="AK3" s="340" t="s">
        <v>176</v>
      </c>
      <c r="AL3" s="340" t="s">
        <v>177</v>
      </c>
    </row>
    <row r="4" spans="1:38" ht="89.25" customHeight="1">
      <c r="A4" s="18" t="s">
        <v>0</v>
      </c>
      <c r="B4" s="21" t="s">
        <v>175</v>
      </c>
      <c r="C4" s="21" t="s">
        <v>1</v>
      </c>
      <c r="D4" s="21"/>
      <c r="E4" s="61" t="s">
        <v>10</v>
      </c>
      <c r="F4" s="252" t="s">
        <v>3</v>
      </c>
      <c r="G4" s="253" t="s">
        <v>2</v>
      </c>
      <c r="H4" s="252" t="s">
        <v>3</v>
      </c>
      <c r="I4" s="253" t="s">
        <v>2</v>
      </c>
      <c r="J4" s="252" t="s">
        <v>3</v>
      </c>
      <c r="K4" s="253" t="s">
        <v>2</v>
      </c>
      <c r="L4" s="252" t="s">
        <v>3</v>
      </c>
      <c r="M4" s="253" t="s">
        <v>2</v>
      </c>
      <c r="N4" s="117" t="s">
        <v>207</v>
      </c>
      <c r="O4" s="121" t="s">
        <v>2</v>
      </c>
      <c r="P4" s="119" t="s">
        <v>13</v>
      </c>
      <c r="Q4" s="117" t="s">
        <v>207</v>
      </c>
      <c r="R4" s="121" t="s">
        <v>2</v>
      </c>
      <c r="S4" s="119" t="s">
        <v>13</v>
      </c>
      <c r="T4" s="117" t="s">
        <v>207</v>
      </c>
      <c r="U4" s="121" t="s">
        <v>2</v>
      </c>
      <c r="V4" s="119" t="s">
        <v>13</v>
      </c>
      <c r="W4" s="117" t="s">
        <v>207</v>
      </c>
      <c r="X4" s="121" t="s">
        <v>2</v>
      </c>
      <c r="Y4" s="119" t="s">
        <v>13</v>
      </c>
      <c r="Z4" s="117" t="s">
        <v>207</v>
      </c>
      <c r="AA4" s="121" t="s">
        <v>2</v>
      </c>
      <c r="AB4" s="119" t="s">
        <v>13</v>
      </c>
      <c r="AC4" s="117" t="s">
        <v>207</v>
      </c>
      <c r="AD4" s="121" t="s">
        <v>2</v>
      </c>
      <c r="AE4" s="119" t="s">
        <v>13</v>
      </c>
      <c r="AF4" s="117" t="s">
        <v>207</v>
      </c>
      <c r="AG4" s="121" t="s">
        <v>2</v>
      </c>
      <c r="AH4" s="119" t="s">
        <v>13</v>
      </c>
      <c r="AI4" s="205" t="s">
        <v>3</v>
      </c>
      <c r="AJ4" s="347"/>
      <c r="AK4" s="341"/>
      <c r="AL4" s="342"/>
    </row>
    <row r="5" spans="1:38" ht="15.75" customHeight="1" thickBot="1">
      <c r="A5" s="18"/>
      <c r="B5" s="21"/>
      <c r="C5" s="21"/>
      <c r="D5" s="21"/>
      <c r="E5" s="61" t="s">
        <v>11</v>
      </c>
      <c r="F5" s="293" t="s">
        <v>11</v>
      </c>
      <c r="G5" s="294" t="s">
        <v>12</v>
      </c>
      <c r="H5" s="293" t="s">
        <v>11</v>
      </c>
      <c r="I5" s="294" t="s">
        <v>12</v>
      </c>
      <c r="J5" s="293" t="s">
        <v>11</v>
      </c>
      <c r="K5" s="294" t="s">
        <v>12</v>
      </c>
      <c r="L5" s="293" t="s">
        <v>11</v>
      </c>
      <c r="M5" s="294" t="s">
        <v>12</v>
      </c>
      <c r="N5" s="251" t="s">
        <v>11</v>
      </c>
      <c r="O5" s="124" t="s">
        <v>12</v>
      </c>
      <c r="P5" s="125" t="s">
        <v>14</v>
      </c>
      <c r="Q5" s="124" t="s">
        <v>11</v>
      </c>
      <c r="R5" s="124" t="s">
        <v>12</v>
      </c>
      <c r="S5" s="125" t="s">
        <v>14</v>
      </c>
      <c r="T5" s="124" t="s">
        <v>11</v>
      </c>
      <c r="U5" s="124" t="s">
        <v>12</v>
      </c>
      <c r="V5" s="125" t="s">
        <v>14</v>
      </c>
      <c r="W5" s="251" t="s">
        <v>11</v>
      </c>
      <c r="X5" s="124" t="s">
        <v>12</v>
      </c>
      <c r="Y5" s="125" t="s">
        <v>14</v>
      </c>
      <c r="Z5" s="251" t="s">
        <v>11</v>
      </c>
      <c r="AA5" s="124" t="s">
        <v>12</v>
      </c>
      <c r="AB5" s="125" t="s">
        <v>14</v>
      </c>
      <c r="AC5" s="251" t="s">
        <v>11</v>
      </c>
      <c r="AD5" s="124" t="s">
        <v>12</v>
      </c>
      <c r="AE5" s="125" t="s">
        <v>14</v>
      </c>
      <c r="AF5" s="251" t="s">
        <v>11</v>
      </c>
      <c r="AG5" s="124" t="s">
        <v>12</v>
      </c>
      <c r="AH5" s="125" t="s">
        <v>14</v>
      </c>
      <c r="AI5" s="206" t="s">
        <v>11</v>
      </c>
      <c r="AJ5" s="348"/>
      <c r="AK5" s="341"/>
      <c r="AL5" s="342"/>
    </row>
    <row r="6" spans="1:38" s="44" customFormat="1" ht="15.75" customHeight="1" thickBot="1">
      <c r="A6" s="278" t="s">
        <v>149</v>
      </c>
      <c r="B6" s="279" t="s">
        <v>150</v>
      </c>
      <c r="C6" s="278" t="s">
        <v>151</v>
      </c>
      <c r="D6" s="279" t="s">
        <v>152</v>
      </c>
      <c r="E6" s="278" t="s">
        <v>153</v>
      </c>
      <c r="F6" s="279" t="s">
        <v>154</v>
      </c>
      <c r="G6" s="278" t="s">
        <v>155</v>
      </c>
      <c r="H6" s="279" t="s">
        <v>156</v>
      </c>
      <c r="I6" s="278" t="s">
        <v>157</v>
      </c>
      <c r="J6" s="279" t="s">
        <v>158</v>
      </c>
      <c r="K6" s="278" t="s">
        <v>159</v>
      </c>
      <c r="L6" s="279" t="s">
        <v>160</v>
      </c>
      <c r="M6" s="278" t="s">
        <v>161</v>
      </c>
      <c r="N6" s="279" t="s">
        <v>162</v>
      </c>
      <c r="O6" s="278" t="s">
        <v>194</v>
      </c>
      <c r="P6" s="279" t="s">
        <v>229</v>
      </c>
      <c r="Q6" s="278" t="s">
        <v>230</v>
      </c>
      <c r="R6" s="279" t="s">
        <v>231</v>
      </c>
      <c r="S6" s="278" t="s">
        <v>232</v>
      </c>
      <c r="T6" s="279" t="s">
        <v>233</v>
      </c>
      <c r="U6" s="278" t="s">
        <v>234</v>
      </c>
      <c r="V6" s="279" t="s">
        <v>235</v>
      </c>
      <c r="W6" s="278" t="s">
        <v>236</v>
      </c>
      <c r="X6" s="279" t="s">
        <v>237</v>
      </c>
      <c r="Y6" s="278" t="s">
        <v>238</v>
      </c>
      <c r="Z6" s="279" t="s">
        <v>239</v>
      </c>
      <c r="AA6" s="278" t="s">
        <v>240</v>
      </c>
      <c r="AB6" s="279" t="s">
        <v>241</v>
      </c>
      <c r="AC6" s="278" t="s">
        <v>242</v>
      </c>
      <c r="AD6" s="279" t="s">
        <v>243</v>
      </c>
      <c r="AE6" s="278" t="s">
        <v>244</v>
      </c>
      <c r="AF6" s="279" t="s">
        <v>245</v>
      </c>
      <c r="AG6" s="278" t="s">
        <v>246</v>
      </c>
      <c r="AH6" s="279" t="s">
        <v>247</v>
      </c>
      <c r="AI6" s="278" t="s">
        <v>248</v>
      </c>
      <c r="AJ6" s="279" t="s">
        <v>249</v>
      </c>
      <c r="AK6" s="278" t="s">
        <v>250</v>
      </c>
      <c r="AL6" s="279" t="s">
        <v>251</v>
      </c>
    </row>
    <row r="7" spans="1:38" ht="12.75" customHeight="1">
      <c r="A7" s="326" t="s">
        <v>37</v>
      </c>
      <c r="B7" s="271">
        <v>4845.5</v>
      </c>
      <c r="C7" s="271">
        <v>4845.5</v>
      </c>
      <c r="D7" s="303"/>
      <c r="E7" s="298">
        <f aca="true" t="shared" si="0" ref="E7:E53">C7*0.0373</f>
        <v>180.73714999999999</v>
      </c>
      <c r="F7" s="295"/>
      <c r="G7" s="274"/>
      <c r="H7" s="295"/>
      <c r="I7" s="274"/>
      <c r="J7" s="295"/>
      <c r="K7" s="274"/>
      <c r="L7" s="295"/>
      <c r="M7" s="274"/>
      <c r="N7" s="134">
        <v>64.488</v>
      </c>
      <c r="O7" s="236">
        <v>425.89</v>
      </c>
      <c r="P7" s="306">
        <f aca="true" t="shared" si="1" ref="P7:P13">N7/E7</f>
        <v>0.35680544923940655</v>
      </c>
      <c r="Q7" s="134">
        <v>144.372</v>
      </c>
      <c r="R7" s="236">
        <v>352.24</v>
      </c>
      <c r="S7" s="238">
        <f aca="true" t="shared" si="2" ref="S7:S13">Q7/E7</f>
        <v>0.7987953777073503</v>
      </c>
      <c r="T7" s="242">
        <v>144.767</v>
      </c>
      <c r="U7" s="245">
        <v>352.97</v>
      </c>
      <c r="V7" s="248">
        <f aca="true" t="shared" si="3" ref="V7:V13">T7/E7</f>
        <v>0.8009808719458065</v>
      </c>
      <c r="W7" s="242">
        <v>183.906</v>
      </c>
      <c r="X7" s="245">
        <v>395.25</v>
      </c>
      <c r="Y7" s="248">
        <f aca="true" t="shared" si="4" ref="Y7:Y33">W7/E7</f>
        <v>1.017532920044385</v>
      </c>
      <c r="Z7" s="242">
        <v>152.59</v>
      </c>
      <c r="AA7" s="245">
        <v>358</v>
      </c>
      <c r="AB7" s="248">
        <f aca="true" t="shared" si="5" ref="AB7:AB33">Z7/E7</f>
        <v>0.8442647236608524</v>
      </c>
      <c r="AC7" s="261">
        <v>135.377</v>
      </c>
      <c r="AD7" s="262">
        <v>354.699</v>
      </c>
      <c r="AE7" s="267">
        <f aca="true" t="shared" si="6" ref="AE7:AE53">AC7/E7</f>
        <v>0.7490269709354166</v>
      </c>
      <c r="AF7" s="261">
        <v>110.658</v>
      </c>
      <c r="AG7" s="262">
        <v>381.49</v>
      </c>
      <c r="AH7" s="258">
        <f aca="true" t="shared" si="7" ref="AH7:AH53">AF7/E7</f>
        <v>0.6122592947825061</v>
      </c>
      <c r="AI7" s="202">
        <f aca="true" t="shared" si="8" ref="AI7:AI53">SUM(N7,Q7,T7,W7,Z7,AC7,AF7)</f>
        <v>936.158</v>
      </c>
      <c r="AJ7" s="229">
        <f aca="true" t="shared" si="9" ref="AJ7:AJ53">AVERAGE(P7,S7,V7,Y7,AB7,AE7,AH7)</f>
        <v>0.739952229759389</v>
      </c>
      <c r="AK7" s="281">
        <f aca="true" t="shared" si="10" ref="AK7:AK13">E7*7-AI7</f>
        <v>329.00204999999994</v>
      </c>
      <c r="AL7" s="284">
        <f>AK7*1438.55</f>
        <v>473285.8990274999</v>
      </c>
    </row>
    <row r="8" spans="1:38" ht="12.75" customHeight="1">
      <c r="A8" s="2" t="s">
        <v>226</v>
      </c>
      <c r="B8" s="325">
        <v>6018.6</v>
      </c>
      <c r="C8" s="308">
        <v>4126.07</v>
      </c>
      <c r="D8" s="309"/>
      <c r="E8" s="310">
        <f t="shared" si="0"/>
        <v>153.902411</v>
      </c>
      <c r="F8" s="13"/>
      <c r="G8" s="26"/>
      <c r="H8" s="13"/>
      <c r="I8" s="26"/>
      <c r="J8" s="13"/>
      <c r="K8" s="26"/>
      <c r="L8" s="13"/>
      <c r="M8" s="26"/>
      <c r="N8" s="311">
        <v>96.85</v>
      </c>
      <c r="O8" s="312"/>
      <c r="P8" s="327">
        <f t="shared" si="1"/>
        <v>0.6292948847955344</v>
      </c>
      <c r="Q8" s="13">
        <v>154.84</v>
      </c>
      <c r="R8" s="59"/>
      <c r="S8" s="314">
        <f t="shared" si="2"/>
        <v>1.006092100792365</v>
      </c>
      <c r="T8" s="243">
        <v>117.11</v>
      </c>
      <c r="U8" s="246"/>
      <c r="V8" s="329">
        <f t="shared" si="3"/>
        <v>0.7609367471182761</v>
      </c>
      <c r="W8" s="315">
        <v>177.391</v>
      </c>
      <c r="X8" s="316"/>
      <c r="Y8" s="249">
        <f t="shared" si="4"/>
        <v>1.152620019708463</v>
      </c>
      <c r="Z8" s="315">
        <v>155.155</v>
      </c>
      <c r="AA8" s="316">
        <v>0</v>
      </c>
      <c r="AB8" s="249">
        <f t="shared" si="5"/>
        <v>1.0081388523536516</v>
      </c>
      <c r="AC8" s="318">
        <v>138.483</v>
      </c>
      <c r="AD8" s="319">
        <v>0</v>
      </c>
      <c r="AE8" s="268">
        <f t="shared" si="6"/>
        <v>0.8998104649575633</v>
      </c>
      <c r="AF8" s="318">
        <v>126.483</v>
      </c>
      <c r="AG8" s="321">
        <v>0</v>
      </c>
      <c r="AH8" s="249">
        <f t="shared" si="7"/>
        <v>0.8218389769085555</v>
      </c>
      <c r="AI8" s="138">
        <f t="shared" si="8"/>
        <v>966.3119999999999</v>
      </c>
      <c r="AJ8" s="324">
        <f t="shared" si="9"/>
        <v>0.8969617209477727</v>
      </c>
      <c r="AK8" s="323">
        <f t="shared" si="10"/>
        <v>111.00487700000008</v>
      </c>
      <c r="AL8" s="285">
        <f aca="true" t="shared" si="11" ref="AL8:AL45">AK8*1340</f>
        <v>148746.5351800001</v>
      </c>
    </row>
    <row r="9" spans="1:38" ht="12.75" customHeight="1">
      <c r="A9" s="2" t="s">
        <v>82</v>
      </c>
      <c r="B9" s="149">
        <v>8707.35</v>
      </c>
      <c r="C9" s="50">
        <v>7035.35</v>
      </c>
      <c r="D9" s="304">
        <v>1672</v>
      </c>
      <c r="E9" s="137">
        <f t="shared" si="0"/>
        <v>262.418555</v>
      </c>
      <c r="F9" s="13"/>
      <c r="G9" s="167"/>
      <c r="H9" s="135"/>
      <c r="I9" s="167"/>
      <c r="J9" s="135"/>
      <c r="K9" s="167"/>
      <c r="L9" s="135"/>
      <c r="M9" s="167"/>
      <c r="N9" s="13">
        <v>67.056</v>
      </c>
      <c r="O9" s="59">
        <v>369.07</v>
      </c>
      <c r="P9" s="307">
        <f t="shared" si="1"/>
        <v>0.2555307112334339</v>
      </c>
      <c r="Q9" s="135">
        <v>138.392</v>
      </c>
      <c r="R9" s="235">
        <v>367.182</v>
      </c>
      <c r="S9" s="239">
        <f t="shared" si="2"/>
        <v>0.5273712447658283</v>
      </c>
      <c r="T9" s="243">
        <v>139.271</v>
      </c>
      <c r="U9" s="246">
        <v>362.66</v>
      </c>
      <c r="V9" s="249">
        <f t="shared" si="3"/>
        <v>0.5307208554669466</v>
      </c>
      <c r="W9" s="243">
        <v>181.885</v>
      </c>
      <c r="X9" s="246">
        <v>370.8</v>
      </c>
      <c r="Y9" s="249">
        <f t="shared" si="4"/>
        <v>0.6931102871136531</v>
      </c>
      <c r="Z9" s="243">
        <v>162.59</v>
      </c>
      <c r="AA9" s="246">
        <v>378.95</v>
      </c>
      <c r="AB9" s="249">
        <f t="shared" si="5"/>
        <v>0.6195827120532692</v>
      </c>
      <c r="AC9" s="263">
        <v>128.817</v>
      </c>
      <c r="AD9" s="264">
        <v>385.39</v>
      </c>
      <c r="AE9" s="268">
        <f t="shared" si="6"/>
        <v>0.4908837334311211</v>
      </c>
      <c r="AF9" s="263">
        <v>108.686</v>
      </c>
      <c r="AG9" s="264">
        <v>444.352</v>
      </c>
      <c r="AH9" s="249">
        <f t="shared" si="7"/>
        <v>0.41417040803383737</v>
      </c>
      <c r="AI9" s="136">
        <f t="shared" si="8"/>
        <v>926.697</v>
      </c>
      <c r="AJ9" s="230">
        <f t="shared" si="9"/>
        <v>0.5044814217282986</v>
      </c>
      <c r="AK9" s="282">
        <f t="shared" si="10"/>
        <v>910.2328850000002</v>
      </c>
      <c r="AL9" s="285">
        <f t="shared" si="11"/>
        <v>1219712.0659000003</v>
      </c>
    </row>
    <row r="10" spans="1:38" ht="12.75" customHeight="1">
      <c r="A10" s="6" t="s">
        <v>85</v>
      </c>
      <c r="B10" s="35">
        <v>3230.3</v>
      </c>
      <c r="C10" s="35">
        <v>3230.3</v>
      </c>
      <c r="D10" s="304"/>
      <c r="E10" s="299">
        <f t="shared" si="0"/>
        <v>120.49019000000001</v>
      </c>
      <c r="F10" s="135"/>
      <c r="G10" s="167"/>
      <c r="H10" s="135"/>
      <c r="I10" s="167"/>
      <c r="J10" s="135"/>
      <c r="K10" s="167"/>
      <c r="L10" s="135"/>
      <c r="M10" s="167"/>
      <c r="N10" s="135">
        <v>50.008</v>
      </c>
      <c r="O10" s="235">
        <v>181.5</v>
      </c>
      <c r="P10" s="307">
        <f t="shared" si="1"/>
        <v>0.41503793794332966</v>
      </c>
      <c r="Q10" s="135">
        <v>119.49</v>
      </c>
      <c r="R10" s="235">
        <v>231.2</v>
      </c>
      <c r="S10" s="239">
        <f t="shared" si="2"/>
        <v>0.9916989922582078</v>
      </c>
      <c r="T10" s="243">
        <v>116.615</v>
      </c>
      <c r="U10" s="246">
        <v>219</v>
      </c>
      <c r="V10" s="249">
        <f t="shared" si="3"/>
        <v>0.9678381285646572</v>
      </c>
      <c r="W10" s="243">
        <v>148.32</v>
      </c>
      <c r="X10" s="246">
        <v>228.67</v>
      </c>
      <c r="Y10" s="249">
        <f t="shared" si="4"/>
        <v>1.230971583661707</v>
      </c>
      <c r="Z10" s="243">
        <v>132.343</v>
      </c>
      <c r="AA10" s="246">
        <v>229.3</v>
      </c>
      <c r="AB10" s="249">
        <f t="shared" si="5"/>
        <v>1.0983715769723659</v>
      </c>
      <c r="AC10" s="263">
        <v>108.54</v>
      </c>
      <c r="AD10" s="264">
        <v>236</v>
      </c>
      <c r="AE10" s="268">
        <f t="shared" si="6"/>
        <v>0.9008202244514677</v>
      </c>
      <c r="AF10" s="263">
        <v>95.082</v>
      </c>
      <c r="AG10" s="264">
        <v>268.9</v>
      </c>
      <c r="AH10" s="249">
        <f t="shared" si="7"/>
        <v>0.7891264840731016</v>
      </c>
      <c r="AI10" s="136">
        <f t="shared" si="8"/>
        <v>770.3979999999999</v>
      </c>
      <c r="AJ10" s="230">
        <f t="shared" si="9"/>
        <v>0.9134092754178338</v>
      </c>
      <c r="AK10" s="282">
        <f t="shared" si="10"/>
        <v>73.0333300000002</v>
      </c>
      <c r="AL10" s="285">
        <f t="shared" si="11"/>
        <v>97864.66220000028</v>
      </c>
    </row>
    <row r="11" spans="1:38" ht="12.75" customHeight="1">
      <c r="A11" s="6" t="s">
        <v>87</v>
      </c>
      <c r="B11" s="50">
        <v>5323.6</v>
      </c>
      <c r="C11" s="50">
        <v>4779.02</v>
      </c>
      <c r="D11" s="304">
        <v>544.5799999999999</v>
      </c>
      <c r="E11" s="137">
        <f t="shared" si="0"/>
        <v>178.25744600000002</v>
      </c>
      <c r="F11" s="135"/>
      <c r="G11" s="167"/>
      <c r="H11" s="135"/>
      <c r="I11" s="167"/>
      <c r="J11" s="135"/>
      <c r="K11" s="167"/>
      <c r="L11" s="135"/>
      <c r="M11" s="167"/>
      <c r="N11" s="135">
        <v>73.178</v>
      </c>
      <c r="O11" s="235">
        <v>610.38</v>
      </c>
      <c r="P11" s="307">
        <f t="shared" si="1"/>
        <v>0.4105186158675245</v>
      </c>
      <c r="Q11" s="135">
        <v>168.23</v>
      </c>
      <c r="R11" s="235">
        <v>704.96</v>
      </c>
      <c r="S11" s="239">
        <f t="shared" si="2"/>
        <v>0.9437473933066447</v>
      </c>
      <c r="T11" s="243">
        <v>157.789</v>
      </c>
      <c r="U11" s="246">
        <v>678.71</v>
      </c>
      <c r="V11" s="249">
        <f t="shared" si="3"/>
        <v>0.8851748049840228</v>
      </c>
      <c r="W11" s="243">
        <v>208.514</v>
      </c>
      <c r="X11" s="246">
        <v>705.46</v>
      </c>
      <c r="Y11" s="249">
        <f t="shared" si="4"/>
        <v>1.1697351481183007</v>
      </c>
      <c r="Z11" s="243">
        <v>173.795</v>
      </c>
      <c r="AA11" s="246">
        <v>691.79</v>
      </c>
      <c r="AB11" s="249">
        <f t="shared" si="5"/>
        <v>0.9749662855598188</v>
      </c>
      <c r="AC11" s="263">
        <v>142.099</v>
      </c>
      <c r="AD11" s="264">
        <v>667.88</v>
      </c>
      <c r="AE11" s="268">
        <f t="shared" si="6"/>
        <v>0.7971560413807341</v>
      </c>
      <c r="AF11" s="263">
        <v>112.112</v>
      </c>
      <c r="AG11" s="264">
        <v>722.31</v>
      </c>
      <c r="AH11" s="249">
        <f t="shared" si="7"/>
        <v>0.6289330544991651</v>
      </c>
      <c r="AI11" s="136">
        <f t="shared" si="8"/>
        <v>1035.717</v>
      </c>
      <c r="AJ11" s="230">
        <f t="shared" si="9"/>
        <v>0.8300330491023157</v>
      </c>
      <c r="AK11" s="282">
        <f t="shared" si="10"/>
        <v>212.08512199999996</v>
      </c>
      <c r="AL11" s="285">
        <f t="shared" si="11"/>
        <v>284194.06347999995</v>
      </c>
    </row>
    <row r="12" spans="1:38" ht="12.75" customHeight="1">
      <c r="A12" s="6" t="s">
        <v>86</v>
      </c>
      <c r="B12" s="36">
        <v>4927.5</v>
      </c>
      <c r="C12" s="36">
        <v>4927.5</v>
      </c>
      <c r="D12" s="304"/>
      <c r="E12" s="299">
        <f t="shared" si="0"/>
        <v>183.79575</v>
      </c>
      <c r="F12" s="135"/>
      <c r="G12" s="167"/>
      <c r="H12" s="135"/>
      <c r="I12" s="167"/>
      <c r="J12" s="135"/>
      <c r="K12" s="167"/>
      <c r="L12" s="135"/>
      <c r="M12" s="167"/>
      <c r="N12" s="135">
        <v>86.585</v>
      </c>
      <c r="O12" s="235">
        <v>403.187</v>
      </c>
      <c r="P12" s="307">
        <f t="shared" si="1"/>
        <v>0.4710935916635722</v>
      </c>
      <c r="Q12" s="135">
        <v>191.996</v>
      </c>
      <c r="R12" s="235">
        <v>459.26</v>
      </c>
      <c r="S12" s="239">
        <f t="shared" si="2"/>
        <v>1.0446161023853926</v>
      </c>
      <c r="T12" s="243">
        <v>172.468</v>
      </c>
      <c r="U12" s="246">
        <v>423.243</v>
      </c>
      <c r="V12" s="249">
        <f t="shared" si="3"/>
        <v>0.9383677261307728</v>
      </c>
      <c r="W12" s="243">
        <v>249.859</v>
      </c>
      <c r="X12" s="246">
        <v>398.2</v>
      </c>
      <c r="Y12" s="249">
        <f t="shared" si="4"/>
        <v>1.3594383983307559</v>
      </c>
      <c r="Z12" s="243">
        <v>47.45</v>
      </c>
      <c r="AA12" s="246">
        <v>151.272</v>
      </c>
      <c r="AB12" s="249">
        <f t="shared" si="5"/>
        <v>0.2581670141991858</v>
      </c>
      <c r="AC12" s="263">
        <v>137.586</v>
      </c>
      <c r="AD12" s="264">
        <v>291.79</v>
      </c>
      <c r="AE12" s="268">
        <f t="shared" si="6"/>
        <v>0.7485809655555148</v>
      </c>
      <c r="AF12" s="263">
        <v>118.82</v>
      </c>
      <c r="AG12" s="264">
        <v>328.33</v>
      </c>
      <c r="AH12" s="249">
        <f t="shared" si="7"/>
        <v>0.6464784958302898</v>
      </c>
      <c r="AI12" s="136">
        <f t="shared" si="8"/>
        <v>1004.7640000000001</v>
      </c>
      <c r="AJ12" s="230">
        <f t="shared" si="9"/>
        <v>0.7809631848707834</v>
      </c>
      <c r="AK12" s="282">
        <f t="shared" si="10"/>
        <v>281.80624999999986</v>
      </c>
      <c r="AL12" s="285">
        <f t="shared" si="11"/>
        <v>377620.3749999998</v>
      </c>
    </row>
    <row r="13" spans="1:38" ht="12.75" customHeight="1">
      <c r="A13" s="6" t="s">
        <v>83</v>
      </c>
      <c r="B13" s="330">
        <v>3228.9</v>
      </c>
      <c r="C13" s="330">
        <v>3228.9</v>
      </c>
      <c r="D13" s="332"/>
      <c r="E13" s="333">
        <f t="shared" si="0"/>
        <v>120.43797</v>
      </c>
      <c r="F13" s="135"/>
      <c r="G13" s="167"/>
      <c r="H13" s="135"/>
      <c r="I13" s="167"/>
      <c r="J13" s="135"/>
      <c r="K13" s="167"/>
      <c r="L13" s="135"/>
      <c r="M13" s="167"/>
      <c r="N13" s="334">
        <v>65.498</v>
      </c>
      <c r="O13" s="335">
        <v>201.63</v>
      </c>
      <c r="P13" s="307">
        <f t="shared" si="1"/>
        <v>0.5438318164944161</v>
      </c>
      <c r="Q13" s="135">
        <v>131.137</v>
      </c>
      <c r="R13" s="235">
        <v>179.77</v>
      </c>
      <c r="S13" s="307">
        <f t="shared" si="2"/>
        <v>1.0888343601274582</v>
      </c>
      <c r="T13" s="243">
        <v>135.944</v>
      </c>
      <c r="U13" s="246">
        <v>117.41</v>
      </c>
      <c r="V13" s="249">
        <f t="shared" si="3"/>
        <v>1.1287470222223106</v>
      </c>
      <c r="W13" s="315">
        <v>163.367</v>
      </c>
      <c r="X13" s="316">
        <v>173.64</v>
      </c>
      <c r="Y13" s="249">
        <f t="shared" si="4"/>
        <v>1.3564409961410009</v>
      </c>
      <c r="Z13" s="315">
        <v>142.504</v>
      </c>
      <c r="AA13" s="316">
        <v>115.41</v>
      </c>
      <c r="AB13" s="249">
        <f t="shared" si="5"/>
        <v>1.1832148947711423</v>
      </c>
      <c r="AC13" s="318">
        <v>117.331</v>
      </c>
      <c r="AD13" s="319">
        <v>111.45</v>
      </c>
      <c r="AE13" s="268">
        <f t="shared" si="6"/>
        <v>0.9742027368943531</v>
      </c>
      <c r="AF13" s="339">
        <v>92.842</v>
      </c>
      <c r="AG13" s="319">
        <v>137.57</v>
      </c>
      <c r="AH13" s="249">
        <f t="shared" si="7"/>
        <v>0.7708698510943018</v>
      </c>
      <c r="AI13" s="136">
        <f t="shared" si="8"/>
        <v>848.6229999999999</v>
      </c>
      <c r="AJ13" s="230">
        <f t="shared" si="9"/>
        <v>1.0065916682492833</v>
      </c>
      <c r="AK13" s="282">
        <f t="shared" si="10"/>
        <v>-5.557209999999827</v>
      </c>
      <c r="AL13" s="285">
        <f t="shared" si="11"/>
        <v>-7446.661399999768</v>
      </c>
    </row>
    <row r="14" spans="1:38" ht="12.75" customHeight="1">
      <c r="A14" s="6" t="s">
        <v>227</v>
      </c>
      <c r="B14" s="36">
        <v>2579.7</v>
      </c>
      <c r="C14" s="36">
        <v>2579.7</v>
      </c>
      <c r="D14" s="331"/>
      <c r="E14" s="139">
        <f t="shared" si="0"/>
        <v>96.22281</v>
      </c>
      <c r="F14" s="13"/>
      <c r="G14" s="26"/>
      <c r="H14" s="13"/>
      <c r="I14" s="26"/>
      <c r="J14" s="13"/>
      <c r="K14" s="26"/>
      <c r="L14" s="13"/>
      <c r="M14" s="26"/>
      <c r="N14" s="13"/>
      <c r="O14" s="59"/>
      <c r="P14" s="307"/>
      <c r="Q14" s="13"/>
      <c r="R14" s="59"/>
      <c r="S14" s="337"/>
      <c r="T14" s="243"/>
      <c r="U14" s="246"/>
      <c r="V14" s="249"/>
      <c r="W14" s="243">
        <v>43.16</v>
      </c>
      <c r="X14" s="246">
        <v>93.11</v>
      </c>
      <c r="Y14" s="249">
        <f t="shared" si="4"/>
        <v>0.4485422947012252</v>
      </c>
      <c r="Z14" s="243">
        <v>47.45</v>
      </c>
      <c r="AA14" s="246">
        <v>151.272</v>
      </c>
      <c r="AB14" s="249">
        <f t="shared" si="5"/>
        <v>0.49312631796972056</v>
      </c>
      <c r="AC14" s="263">
        <v>38.699</v>
      </c>
      <c r="AD14" s="264">
        <v>137.08</v>
      </c>
      <c r="AE14" s="268">
        <f t="shared" si="6"/>
        <v>0.40218114602972</v>
      </c>
      <c r="AF14" s="338">
        <v>36.507</v>
      </c>
      <c r="AG14" s="264">
        <v>155.557</v>
      </c>
      <c r="AH14" s="249">
        <f t="shared" si="7"/>
        <v>0.3794006847233</v>
      </c>
      <c r="AI14" s="138">
        <f t="shared" si="8"/>
        <v>165.816</v>
      </c>
      <c r="AJ14" s="322">
        <f t="shared" si="9"/>
        <v>0.43081261085599143</v>
      </c>
      <c r="AK14" s="323">
        <f>E14*4-AI14</f>
        <v>219.07523999999998</v>
      </c>
      <c r="AL14" s="285">
        <f t="shared" si="11"/>
        <v>293560.82159999997</v>
      </c>
    </row>
    <row r="15" spans="1:38" ht="12.75" customHeight="1">
      <c r="A15" s="6" t="s">
        <v>42</v>
      </c>
      <c r="B15" s="36">
        <v>2547.3</v>
      </c>
      <c r="C15" s="36">
        <v>2547.3</v>
      </c>
      <c r="D15" s="304"/>
      <c r="E15" s="139">
        <f t="shared" si="0"/>
        <v>95.01429</v>
      </c>
      <c r="F15" s="135"/>
      <c r="G15" s="167"/>
      <c r="H15" s="135"/>
      <c r="I15" s="167"/>
      <c r="J15" s="135"/>
      <c r="K15" s="167"/>
      <c r="L15" s="135"/>
      <c r="M15" s="167"/>
      <c r="N15" s="135">
        <v>29.432</v>
      </c>
      <c r="O15" s="235">
        <v>215.71</v>
      </c>
      <c r="P15" s="307">
        <f aca="true" t="shared" si="12" ref="P15:P33">N15/E15</f>
        <v>0.3097639312991761</v>
      </c>
      <c r="Q15" s="135">
        <v>68.827</v>
      </c>
      <c r="R15" s="235">
        <v>203.91</v>
      </c>
      <c r="S15" s="239">
        <f aca="true" t="shared" si="13" ref="S15:S33">Q15/E15</f>
        <v>0.7243857739714731</v>
      </c>
      <c r="T15" s="243">
        <v>73.656</v>
      </c>
      <c r="U15" s="246">
        <v>207.79</v>
      </c>
      <c r="V15" s="249">
        <f aca="true" t="shared" si="14" ref="V15:V33">T15/E15</f>
        <v>0.7752097079291967</v>
      </c>
      <c r="W15" s="243">
        <v>92.635</v>
      </c>
      <c r="X15" s="246">
        <v>220.07</v>
      </c>
      <c r="Y15" s="249">
        <f t="shared" si="4"/>
        <v>0.9749586088576782</v>
      </c>
      <c r="Z15" s="243">
        <v>77.389</v>
      </c>
      <c r="AA15" s="246">
        <v>219.637</v>
      </c>
      <c r="AB15" s="249">
        <f t="shared" si="5"/>
        <v>0.8144985349045917</v>
      </c>
      <c r="AC15" s="263">
        <v>62.325</v>
      </c>
      <c r="AD15" s="264">
        <v>198.568</v>
      </c>
      <c r="AE15" s="268">
        <f t="shared" si="6"/>
        <v>0.6559539622934614</v>
      </c>
      <c r="AF15" s="263">
        <v>48.131</v>
      </c>
      <c r="AG15" s="264">
        <v>235.86</v>
      </c>
      <c r="AH15" s="249">
        <f t="shared" si="7"/>
        <v>0.5065659070861868</v>
      </c>
      <c r="AI15" s="136">
        <f t="shared" si="8"/>
        <v>452.395</v>
      </c>
      <c r="AJ15" s="230">
        <f t="shared" si="9"/>
        <v>0.6801909180488234</v>
      </c>
      <c r="AK15" s="282">
        <f aca="true" t="shared" si="15" ref="AK15:AK33">E15*7-AI15</f>
        <v>212.70503000000008</v>
      </c>
      <c r="AL15" s="285">
        <f t="shared" si="11"/>
        <v>285024.7402000001</v>
      </c>
    </row>
    <row r="16" spans="1:38" ht="12.75" customHeight="1">
      <c r="A16" s="6" t="s">
        <v>100</v>
      </c>
      <c r="B16" s="150">
        <v>3889.9</v>
      </c>
      <c r="C16" s="36">
        <v>3787.5</v>
      </c>
      <c r="D16" s="304">
        <v>102.40000000000009</v>
      </c>
      <c r="E16" s="139">
        <f t="shared" si="0"/>
        <v>141.27375</v>
      </c>
      <c r="F16" s="135"/>
      <c r="G16" s="167"/>
      <c r="H16" s="135"/>
      <c r="I16" s="167"/>
      <c r="J16" s="135"/>
      <c r="K16" s="167"/>
      <c r="L16" s="135"/>
      <c r="M16" s="167"/>
      <c r="N16" s="135">
        <v>76.324</v>
      </c>
      <c r="O16" s="235">
        <v>239.65</v>
      </c>
      <c r="P16" s="307">
        <f t="shared" si="12"/>
        <v>0.540256063139826</v>
      </c>
      <c r="Q16" s="135">
        <v>149.504</v>
      </c>
      <c r="R16" s="235">
        <v>268.55</v>
      </c>
      <c r="S16" s="239">
        <f t="shared" si="13"/>
        <v>1.0582574611348534</v>
      </c>
      <c r="T16" s="243">
        <v>147.174</v>
      </c>
      <c r="U16" s="246">
        <v>259.7</v>
      </c>
      <c r="V16" s="249">
        <f t="shared" si="14"/>
        <v>1.0417646590396306</v>
      </c>
      <c r="W16" s="243">
        <v>186.886</v>
      </c>
      <c r="X16" s="246">
        <v>294.76</v>
      </c>
      <c r="Y16" s="249">
        <f t="shared" si="4"/>
        <v>1.3228642971535758</v>
      </c>
      <c r="Z16" s="243">
        <v>158.587</v>
      </c>
      <c r="AA16" s="246">
        <v>273</v>
      </c>
      <c r="AB16" s="249">
        <f t="shared" si="5"/>
        <v>1.1225510754828834</v>
      </c>
      <c r="AC16" s="263">
        <v>131.101</v>
      </c>
      <c r="AD16" s="264">
        <v>254.23</v>
      </c>
      <c r="AE16" s="268">
        <f t="shared" si="6"/>
        <v>0.9279926384059317</v>
      </c>
      <c r="AF16" s="263">
        <v>124.581</v>
      </c>
      <c r="AG16" s="264">
        <v>273.074</v>
      </c>
      <c r="AH16" s="249">
        <f t="shared" si="7"/>
        <v>0.881841106362647</v>
      </c>
      <c r="AI16" s="136">
        <f t="shared" si="8"/>
        <v>974.1569999999999</v>
      </c>
      <c r="AJ16" s="230">
        <f t="shared" si="9"/>
        <v>0.9850753286741926</v>
      </c>
      <c r="AK16" s="282">
        <f t="shared" si="15"/>
        <v>14.759250000000065</v>
      </c>
      <c r="AL16" s="285">
        <f t="shared" si="11"/>
        <v>19777.395000000088</v>
      </c>
    </row>
    <row r="17" spans="1:38" ht="12.75" customHeight="1">
      <c r="A17" s="6" t="s">
        <v>103</v>
      </c>
      <c r="B17" s="150">
        <v>3884</v>
      </c>
      <c r="C17" s="50">
        <v>3776.8</v>
      </c>
      <c r="D17" s="304">
        <v>107.19999999999982</v>
      </c>
      <c r="E17" s="137">
        <f t="shared" si="0"/>
        <v>140.87464</v>
      </c>
      <c r="F17" s="135"/>
      <c r="G17" s="167"/>
      <c r="H17" s="135"/>
      <c r="I17" s="167"/>
      <c r="J17" s="135"/>
      <c r="K17" s="167"/>
      <c r="L17" s="135"/>
      <c r="M17" s="167"/>
      <c r="N17" s="135">
        <v>70.642</v>
      </c>
      <c r="O17" s="235">
        <v>179.709</v>
      </c>
      <c r="P17" s="307">
        <f t="shared" si="12"/>
        <v>0.5014529229675405</v>
      </c>
      <c r="Q17" s="135">
        <v>119.97</v>
      </c>
      <c r="R17" s="235">
        <v>185.483</v>
      </c>
      <c r="S17" s="239">
        <f t="shared" si="13"/>
        <v>0.8516082099659669</v>
      </c>
      <c r="T17" s="243">
        <v>133.148</v>
      </c>
      <c r="U17" s="246">
        <v>177.49</v>
      </c>
      <c r="V17" s="249">
        <f t="shared" si="14"/>
        <v>0.9451523709306373</v>
      </c>
      <c r="W17" s="243">
        <v>170.358</v>
      </c>
      <c r="X17" s="246">
        <v>178.353</v>
      </c>
      <c r="Y17" s="249">
        <f t="shared" si="4"/>
        <v>1.2092879172574993</v>
      </c>
      <c r="Z17" s="243">
        <v>146.04</v>
      </c>
      <c r="AA17" s="246">
        <v>189.418</v>
      </c>
      <c r="AB17" s="249">
        <f t="shared" si="5"/>
        <v>1.0366663581181113</v>
      </c>
      <c r="AC17" s="263">
        <v>112.653</v>
      </c>
      <c r="AD17" s="264">
        <v>177.7</v>
      </c>
      <c r="AE17" s="268">
        <f t="shared" si="6"/>
        <v>0.7996684144144042</v>
      </c>
      <c r="AF17" s="263">
        <v>100.834</v>
      </c>
      <c r="AG17" s="264">
        <v>196.64</v>
      </c>
      <c r="AH17" s="249">
        <f t="shared" si="7"/>
        <v>0.7157711281462725</v>
      </c>
      <c r="AI17" s="136">
        <f t="shared" si="8"/>
        <v>853.645</v>
      </c>
      <c r="AJ17" s="230">
        <f t="shared" si="9"/>
        <v>0.8656581888286331</v>
      </c>
      <c r="AK17" s="282">
        <f t="shared" si="15"/>
        <v>132.47748</v>
      </c>
      <c r="AL17" s="285">
        <f t="shared" si="11"/>
        <v>177519.8232</v>
      </c>
    </row>
    <row r="18" spans="1:38" ht="12.75" customHeight="1">
      <c r="A18" s="6" t="s">
        <v>118</v>
      </c>
      <c r="B18" s="77">
        <v>3217.6</v>
      </c>
      <c r="C18" s="77">
        <v>3217.6</v>
      </c>
      <c r="D18" s="304"/>
      <c r="E18" s="300">
        <f t="shared" si="0"/>
        <v>120.01648</v>
      </c>
      <c r="F18" s="135"/>
      <c r="G18" s="167"/>
      <c r="H18" s="135"/>
      <c r="I18" s="167"/>
      <c r="J18" s="135"/>
      <c r="K18" s="167"/>
      <c r="L18" s="135"/>
      <c r="M18" s="167"/>
      <c r="N18" s="135">
        <v>78.709</v>
      </c>
      <c r="O18" s="235">
        <v>182.587</v>
      </c>
      <c r="P18" s="307">
        <f t="shared" si="12"/>
        <v>0.6558182676245796</v>
      </c>
      <c r="Q18" s="135">
        <v>146.759</v>
      </c>
      <c r="R18" s="235">
        <v>232.55</v>
      </c>
      <c r="S18" s="239">
        <f t="shared" si="13"/>
        <v>1.2228237322074433</v>
      </c>
      <c r="T18" s="243">
        <v>142.918</v>
      </c>
      <c r="U18" s="246">
        <v>227.1</v>
      </c>
      <c r="V18" s="249">
        <f t="shared" si="14"/>
        <v>1.1908197940816128</v>
      </c>
      <c r="W18" s="243">
        <v>177.811</v>
      </c>
      <c r="X18" s="246">
        <v>237.99</v>
      </c>
      <c r="Y18" s="249">
        <f t="shared" si="4"/>
        <v>1.4815548664650056</v>
      </c>
      <c r="Z18" s="243">
        <v>152.837</v>
      </c>
      <c r="AA18" s="246">
        <v>215.91</v>
      </c>
      <c r="AB18" s="249">
        <f t="shared" si="5"/>
        <v>1.2734667772292605</v>
      </c>
      <c r="AC18" s="263">
        <v>128.409</v>
      </c>
      <c r="AD18" s="264">
        <v>198.953</v>
      </c>
      <c r="AE18" s="268">
        <f t="shared" si="6"/>
        <v>1.069928063212652</v>
      </c>
      <c r="AF18" s="263">
        <v>120.538</v>
      </c>
      <c r="AG18" s="264">
        <v>214.609</v>
      </c>
      <c r="AH18" s="249">
        <f t="shared" si="7"/>
        <v>1.0043454032312895</v>
      </c>
      <c r="AI18" s="136">
        <f t="shared" si="8"/>
        <v>947.981</v>
      </c>
      <c r="AJ18" s="230">
        <f t="shared" si="9"/>
        <v>1.1283938434359777</v>
      </c>
      <c r="AK18" s="282">
        <f t="shared" si="15"/>
        <v>-107.86563999999998</v>
      </c>
      <c r="AL18" s="285">
        <f t="shared" si="11"/>
        <v>-144539.95759999997</v>
      </c>
    </row>
    <row r="19" spans="1:38" ht="12.75" customHeight="1">
      <c r="A19" s="53" t="s">
        <v>84</v>
      </c>
      <c r="B19" s="50">
        <v>3846.1</v>
      </c>
      <c r="C19" s="50">
        <v>3846.1</v>
      </c>
      <c r="D19" s="304"/>
      <c r="E19" s="137">
        <f t="shared" si="0"/>
        <v>143.45953</v>
      </c>
      <c r="F19" s="135"/>
      <c r="G19" s="167"/>
      <c r="H19" s="135"/>
      <c r="I19" s="167"/>
      <c r="J19" s="135"/>
      <c r="K19" s="167"/>
      <c r="L19" s="135"/>
      <c r="M19" s="167"/>
      <c r="N19" s="135">
        <v>53.152</v>
      </c>
      <c r="O19" s="235">
        <v>232.91</v>
      </c>
      <c r="P19" s="307">
        <f t="shared" si="12"/>
        <v>0.3705017017691331</v>
      </c>
      <c r="Q19" s="135">
        <v>141.714</v>
      </c>
      <c r="R19" s="235">
        <v>293.15</v>
      </c>
      <c r="S19" s="239">
        <f t="shared" si="13"/>
        <v>0.987832596412382</v>
      </c>
      <c r="T19" s="243">
        <v>136.078</v>
      </c>
      <c r="U19" s="246">
        <v>254.7</v>
      </c>
      <c r="V19" s="249">
        <f t="shared" si="14"/>
        <v>0.9485462555188909</v>
      </c>
      <c r="W19" s="243">
        <v>217.203</v>
      </c>
      <c r="X19" s="246">
        <v>341.29</v>
      </c>
      <c r="Y19" s="249">
        <f t="shared" si="4"/>
        <v>1.5140367461123008</v>
      </c>
      <c r="Z19" s="243">
        <v>166.713</v>
      </c>
      <c r="AA19" s="246">
        <v>280.76</v>
      </c>
      <c r="AB19" s="249">
        <f t="shared" si="5"/>
        <v>1.1620908001023005</v>
      </c>
      <c r="AC19" s="263">
        <v>127.78</v>
      </c>
      <c r="AD19" s="264">
        <v>255.73</v>
      </c>
      <c r="AE19" s="268">
        <f t="shared" si="6"/>
        <v>0.890704158866267</v>
      </c>
      <c r="AF19" s="263">
        <v>104.79</v>
      </c>
      <c r="AG19" s="264">
        <v>265.2</v>
      </c>
      <c r="AH19" s="249">
        <f t="shared" si="7"/>
        <v>0.7304499045828465</v>
      </c>
      <c r="AI19" s="136">
        <f t="shared" si="8"/>
        <v>947.4299999999998</v>
      </c>
      <c r="AJ19" s="230">
        <f t="shared" si="9"/>
        <v>0.9434517376234458</v>
      </c>
      <c r="AK19" s="282">
        <f t="shared" si="15"/>
        <v>56.7867100000002</v>
      </c>
      <c r="AL19" s="285">
        <f t="shared" si="11"/>
        <v>76094.19140000027</v>
      </c>
    </row>
    <row r="20" spans="1:38" ht="12.75" customHeight="1">
      <c r="A20" s="6" t="s">
        <v>46</v>
      </c>
      <c r="B20" s="36">
        <v>1632.2</v>
      </c>
      <c r="C20" s="36">
        <v>1632.2</v>
      </c>
      <c r="D20" s="304"/>
      <c r="E20" s="139">
        <f t="shared" si="0"/>
        <v>60.88106</v>
      </c>
      <c r="F20" s="135"/>
      <c r="G20" s="26"/>
      <c r="H20" s="135"/>
      <c r="I20" s="26"/>
      <c r="J20" s="135"/>
      <c r="K20" s="26"/>
      <c r="L20" s="135"/>
      <c r="M20" s="26"/>
      <c r="N20" s="135">
        <v>30.29</v>
      </c>
      <c r="O20" s="59" t="s">
        <v>45</v>
      </c>
      <c r="P20" s="307">
        <f t="shared" si="12"/>
        <v>0.4975274740617197</v>
      </c>
      <c r="Q20" s="135">
        <v>59.46</v>
      </c>
      <c r="R20" s="59" t="s">
        <v>45</v>
      </c>
      <c r="S20" s="239">
        <f t="shared" si="13"/>
        <v>0.9766584221759609</v>
      </c>
      <c r="T20" s="243">
        <v>58.46</v>
      </c>
      <c r="U20" s="59"/>
      <c r="V20" s="249">
        <f t="shared" si="14"/>
        <v>0.9602329525799979</v>
      </c>
      <c r="W20" s="243">
        <v>75.02</v>
      </c>
      <c r="X20" s="59" t="s">
        <v>45</v>
      </c>
      <c r="Y20" s="249">
        <f t="shared" si="4"/>
        <v>1.2322387290891452</v>
      </c>
      <c r="Z20" s="243">
        <v>66.79</v>
      </c>
      <c r="AA20" s="59" t="s">
        <v>45</v>
      </c>
      <c r="AB20" s="249">
        <f t="shared" si="5"/>
        <v>1.09705711431437</v>
      </c>
      <c r="AC20" s="263">
        <v>52.42</v>
      </c>
      <c r="AD20" s="264" t="s">
        <v>45</v>
      </c>
      <c r="AE20" s="268">
        <f t="shared" si="6"/>
        <v>0.8610231162203812</v>
      </c>
      <c r="AF20" s="263">
        <v>49.601</v>
      </c>
      <c r="AG20" s="264" t="s">
        <v>45</v>
      </c>
      <c r="AH20" s="249">
        <f t="shared" si="7"/>
        <v>0.8147197174293614</v>
      </c>
      <c r="AI20" s="136">
        <f t="shared" si="8"/>
        <v>392.04100000000005</v>
      </c>
      <c r="AJ20" s="230">
        <f t="shared" si="9"/>
        <v>0.919922503695848</v>
      </c>
      <c r="AK20" s="282">
        <f t="shared" si="15"/>
        <v>34.12641999999994</v>
      </c>
      <c r="AL20" s="285">
        <f t="shared" si="11"/>
        <v>45729.402799999916</v>
      </c>
    </row>
    <row r="21" spans="1:38" ht="12.75" customHeight="1">
      <c r="A21" s="6" t="s">
        <v>101</v>
      </c>
      <c r="B21" s="150">
        <v>3124.7</v>
      </c>
      <c r="C21" s="36">
        <v>2286.7</v>
      </c>
      <c r="D21" s="304">
        <v>838</v>
      </c>
      <c r="E21" s="139">
        <f t="shared" si="0"/>
        <v>85.29391</v>
      </c>
      <c r="F21" s="135"/>
      <c r="G21" s="167"/>
      <c r="H21" s="135"/>
      <c r="I21" s="167"/>
      <c r="J21" s="135"/>
      <c r="K21" s="167"/>
      <c r="L21" s="135"/>
      <c r="M21" s="167"/>
      <c r="N21" s="135">
        <v>30.139</v>
      </c>
      <c r="O21" s="235">
        <v>165.963</v>
      </c>
      <c r="P21" s="307">
        <f t="shared" si="12"/>
        <v>0.35335465333925953</v>
      </c>
      <c r="Q21" s="135">
        <v>69.701</v>
      </c>
      <c r="R21" s="235">
        <v>196.05</v>
      </c>
      <c r="S21" s="239">
        <f t="shared" si="13"/>
        <v>0.817186127356572</v>
      </c>
      <c r="T21" s="243">
        <v>68.59</v>
      </c>
      <c r="U21" s="246">
        <v>176.568</v>
      </c>
      <c r="V21" s="249">
        <f t="shared" si="14"/>
        <v>0.8041605784047186</v>
      </c>
      <c r="W21" s="243">
        <v>89.349</v>
      </c>
      <c r="X21" s="246">
        <v>201.87</v>
      </c>
      <c r="Y21" s="249">
        <f t="shared" si="4"/>
        <v>1.0475425502242774</v>
      </c>
      <c r="Z21" s="243">
        <v>77.362</v>
      </c>
      <c r="AA21" s="246">
        <v>194.68</v>
      </c>
      <c r="AB21" s="249">
        <f t="shared" si="5"/>
        <v>0.9070049667086431</v>
      </c>
      <c r="AC21" s="263">
        <v>63.629</v>
      </c>
      <c r="AD21" s="264">
        <v>169.75</v>
      </c>
      <c r="AE21" s="268">
        <f t="shared" si="6"/>
        <v>0.7459969885305997</v>
      </c>
      <c r="AF21" s="263">
        <v>51.968</v>
      </c>
      <c r="AG21" s="264">
        <v>181.6</v>
      </c>
      <c r="AH21" s="249">
        <f t="shared" si="7"/>
        <v>0.6092814832852663</v>
      </c>
      <c r="AI21" s="136">
        <f t="shared" si="8"/>
        <v>450.738</v>
      </c>
      <c r="AJ21" s="230">
        <f t="shared" si="9"/>
        <v>0.754932478264191</v>
      </c>
      <c r="AK21" s="282">
        <f t="shared" si="15"/>
        <v>146.31937</v>
      </c>
      <c r="AL21" s="285">
        <f t="shared" si="11"/>
        <v>196067.9558</v>
      </c>
    </row>
    <row r="22" spans="1:38" ht="12.75" customHeight="1">
      <c r="A22" s="6" t="s">
        <v>102</v>
      </c>
      <c r="B22" s="36">
        <v>3254.3</v>
      </c>
      <c r="C22" s="36">
        <v>3254.3</v>
      </c>
      <c r="D22" s="304"/>
      <c r="E22" s="139">
        <f t="shared" si="0"/>
        <v>121.38539</v>
      </c>
      <c r="F22" s="135"/>
      <c r="G22" s="167"/>
      <c r="H22" s="135"/>
      <c r="I22" s="167"/>
      <c r="J22" s="135"/>
      <c r="K22" s="167"/>
      <c r="L22" s="135"/>
      <c r="M22" s="167"/>
      <c r="N22" s="135">
        <v>55.415</v>
      </c>
      <c r="O22" s="235">
        <v>234.34</v>
      </c>
      <c r="P22" s="307">
        <f t="shared" si="12"/>
        <v>0.4565211678275285</v>
      </c>
      <c r="Q22" s="135">
        <v>112.046</v>
      </c>
      <c r="R22" s="235">
        <v>251.65</v>
      </c>
      <c r="S22" s="239">
        <f t="shared" si="13"/>
        <v>0.9230600157069974</v>
      </c>
      <c r="T22" s="243">
        <v>112.072</v>
      </c>
      <c r="U22" s="246">
        <v>240.24</v>
      </c>
      <c r="V22" s="249">
        <f t="shared" si="14"/>
        <v>0.9232742095238974</v>
      </c>
      <c r="W22" s="243">
        <v>142.645</v>
      </c>
      <c r="X22" s="246">
        <v>251.4</v>
      </c>
      <c r="Y22" s="249">
        <f t="shared" si="4"/>
        <v>1.1751414235271642</v>
      </c>
      <c r="Z22" s="243">
        <v>121.563</v>
      </c>
      <c r="AA22" s="246">
        <v>206.63</v>
      </c>
      <c r="AB22" s="249">
        <f t="shared" si="5"/>
        <v>1.0014631909161391</v>
      </c>
      <c r="AC22" s="263">
        <v>100.399</v>
      </c>
      <c r="AD22" s="264">
        <v>222.94</v>
      </c>
      <c r="AE22" s="268">
        <f t="shared" si="6"/>
        <v>0.8271094239595062</v>
      </c>
      <c r="AF22" s="263">
        <v>92.843</v>
      </c>
      <c r="AG22" s="264">
        <v>254.75</v>
      </c>
      <c r="AH22" s="249">
        <f t="shared" si="7"/>
        <v>0.7648614054788636</v>
      </c>
      <c r="AI22" s="136">
        <f t="shared" si="8"/>
        <v>736.983</v>
      </c>
      <c r="AJ22" s="230">
        <f t="shared" si="9"/>
        <v>0.8673472624200137</v>
      </c>
      <c r="AK22" s="282">
        <f t="shared" si="15"/>
        <v>112.71473000000003</v>
      </c>
      <c r="AL22" s="285">
        <f t="shared" si="11"/>
        <v>151037.73820000005</v>
      </c>
    </row>
    <row r="23" spans="1:38" ht="12.75" customHeight="1">
      <c r="A23" s="6" t="s">
        <v>43</v>
      </c>
      <c r="B23" s="36">
        <v>2775.6</v>
      </c>
      <c r="C23" s="36">
        <v>2775.6</v>
      </c>
      <c r="D23" s="304"/>
      <c r="E23" s="139">
        <f t="shared" si="0"/>
        <v>103.52987999999999</v>
      </c>
      <c r="F23" s="135"/>
      <c r="G23" s="167"/>
      <c r="H23" s="135"/>
      <c r="I23" s="167"/>
      <c r="J23" s="135"/>
      <c r="K23" s="167"/>
      <c r="L23" s="135"/>
      <c r="M23" s="167"/>
      <c r="N23" s="135">
        <v>36.937</v>
      </c>
      <c r="O23" s="235">
        <v>311.917</v>
      </c>
      <c r="P23" s="307">
        <f t="shared" si="12"/>
        <v>0.3567762273075174</v>
      </c>
      <c r="Q23" s="135">
        <v>77.383</v>
      </c>
      <c r="R23" s="235">
        <v>309.11</v>
      </c>
      <c r="S23" s="239">
        <f t="shared" si="13"/>
        <v>0.7474460513235406</v>
      </c>
      <c r="T23" s="243">
        <v>77.191</v>
      </c>
      <c r="U23" s="246">
        <v>301.233</v>
      </c>
      <c r="V23" s="249">
        <f t="shared" si="14"/>
        <v>0.7455915142565606</v>
      </c>
      <c r="W23" s="243">
        <v>101.61</v>
      </c>
      <c r="X23" s="246">
        <v>306.1</v>
      </c>
      <c r="Y23" s="249">
        <f t="shared" si="4"/>
        <v>0.9814557884158661</v>
      </c>
      <c r="Z23" s="243">
        <v>85.286</v>
      </c>
      <c r="AA23" s="246">
        <v>311.32</v>
      </c>
      <c r="AB23" s="249">
        <f t="shared" si="5"/>
        <v>0.8237815015336636</v>
      </c>
      <c r="AC23" s="263">
        <v>70.03</v>
      </c>
      <c r="AD23" s="264">
        <v>293.41</v>
      </c>
      <c r="AE23" s="268">
        <f t="shared" si="6"/>
        <v>0.6764230770865378</v>
      </c>
      <c r="AF23" s="263">
        <v>62.535</v>
      </c>
      <c r="AG23" s="264">
        <v>320.92</v>
      </c>
      <c r="AH23" s="249">
        <f t="shared" si="7"/>
        <v>0.6040285181437475</v>
      </c>
      <c r="AI23" s="136">
        <f t="shared" si="8"/>
        <v>510.972</v>
      </c>
      <c r="AJ23" s="230">
        <f t="shared" si="9"/>
        <v>0.7050718111524904</v>
      </c>
      <c r="AK23" s="282">
        <f t="shared" si="15"/>
        <v>213.7371599999999</v>
      </c>
      <c r="AL23" s="285">
        <f t="shared" si="11"/>
        <v>286407.7943999999</v>
      </c>
    </row>
    <row r="24" spans="1:38" ht="12.75" customHeight="1">
      <c r="A24" s="6" t="s">
        <v>15</v>
      </c>
      <c r="B24" s="150">
        <v>8961.8</v>
      </c>
      <c r="C24" s="36">
        <v>8864.8</v>
      </c>
      <c r="D24" s="304">
        <v>97</v>
      </c>
      <c r="E24" s="299">
        <f t="shared" si="0"/>
        <v>330.65704</v>
      </c>
      <c r="F24" s="135"/>
      <c r="G24" s="167"/>
      <c r="H24" s="135"/>
      <c r="I24" s="167"/>
      <c r="J24" s="135"/>
      <c r="K24" s="167"/>
      <c r="L24" s="135"/>
      <c r="M24" s="167"/>
      <c r="N24" s="135">
        <v>111.807</v>
      </c>
      <c r="O24" s="235">
        <v>947.86</v>
      </c>
      <c r="P24" s="307">
        <f t="shared" si="12"/>
        <v>0.33813585218085784</v>
      </c>
      <c r="Q24" s="135">
        <v>269.486</v>
      </c>
      <c r="R24" s="235">
        <v>1158.188</v>
      </c>
      <c r="S24" s="239">
        <f t="shared" si="13"/>
        <v>0.8150015496418888</v>
      </c>
      <c r="T24" s="243">
        <v>256.578</v>
      </c>
      <c r="U24" s="246">
        <v>1066.769</v>
      </c>
      <c r="V24" s="249">
        <f t="shared" si="14"/>
        <v>0.775964122826479</v>
      </c>
      <c r="W24" s="243">
        <v>332.523</v>
      </c>
      <c r="X24" s="246">
        <v>1080.372</v>
      </c>
      <c r="Y24" s="249">
        <f t="shared" si="4"/>
        <v>1.0056431884831487</v>
      </c>
      <c r="Z24" s="243">
        <v>281.999</v>
      </c>
      <c r="AA24" s="246">
        <v>1069.332</v>
      </c>
      <c r="AB24" s="249">
        <f t="shared" si="5"/>
        <v>0.8528443852276668</v>
      </c>
      <c r="AC24" s="263">
        <v>236.94</v>
      </c>
      <c r="AD24" s="264">
        <v>1044.806</v>
      </c>
      <c r="AE24" s="268">
        <f t="shared" si="6"/>
        <v>0.7165732808834193</v>
      </c>
      <c r="AF24" s="263">
        <v>213.925</v>
      </c>
      <c r="AG24" s="264">
        <v>1230.66</v>
      </c>
      <c r="AH24" s="249">
        <f t="shared" si="7"/>
        <v>0.6469694399974064</v>
      </c>
      <c r="AI24" s="136">
        <f t="shared" si="8"/>
        <v>1703.258</v>
      </c>
      <c r="AJ24" s="230">
        <f t="shared" si="9"/>
        <v>0.7358759741772667</v>
      </c>
      <c r="AK24" s="282">
        <f t="shared" si="15"/>
        <v>611.3412799999999</v>
      </c>
      <c r="AL24" s="285">
        <f t="shared" si="11"/>
        <v>819197.3151999998</v>
      </c>
    </row>
    <row r="25" spans="1:38" ht="12.75" customHeight="1">
      <c r="A25" s="6" t="s">
        <v>17</v>
      </c>
      <c r="B25" s="36">
        <v>2776.5</v>
      </c>
      <c r="C25" s="36">
        <v>2776.5</v>
      </c>
      <c r="D25" s="304"/>
      <c r="E25" s="139">
        <f t="shared" si="0"/>
        <v>103.56345</v>
      </c>
      <c r="F25" s="135"/>
      <c r="G25" s="167"/>
      <c r="H25" s="135"/>
      <c r="I25" s="167"/>
      <c r="J25" s="135"/>
      <c r="K25" s="167"/>
      <c r="L25" s="135"/>
      <c r="M25" s="167"/>
      <c r="N25" s="135">
        <v>40.107</v>
      </c>
      <c r="O25" s="235">
        <v>202.107</v>
      </c>
      <c r="P25" s="307">
        <f t="shared" si="12"/>
        <v>0.38726983313128327</v>
      </c>
      <c r="Q25" s="135">
        <v>84.429</v>
      </c>
      <c r="R25" s="235">
        <v>208.28</v>
      </c>
      <c r="S25" s="239">
        <f t="shared" si="13"/>
        <v>0.8152393532660412</v>
      </c>
      <c r="T25" s="243">
        <v>81.513</v>
      </c>
      <c r="U25" s="246">
        <v>196.39</v>
      </c>
      <c r="V25" s="249">
        <f t="shared" si="14"/>
        <v>0.7870827014743136</v>
      </c>
      <c r="W25" s="243">
        <v>103.425</v>
      </c>
      <c r="X25" s="246">
        <v>213.53</v>
      </c>
      <c r="Y25" s="249">
        <f t="shared" si="4"/>
        <v>0.998663138394868</v>
      </c>
      <c r="Z25" s="243">
        <v>88.197</v>
      </c>
      <c r="AA25" s="246">
        <v>200.31</v>
      </c>
      <c r="AB25" s="249">
        <f t="shared" si="5"/>
        <v>0.8516228457047347</v>
      </c>
      <c r="AC25" s="263">
        <v>67.11</v>
      </c>
      <c r="AD25" s="264">
        <v>155.59</v>
      </c>
      <c r="AE25" s="268">
        <f t="shared" si="6"/>
        <v>0.6480085396923335</v>
      </c>
      <c r="AF25" s="263">
        <v>63.93</v>
      </c>
      <c r="AG25" s="264">
        <v>170.76</v>
      </c>
      <c r="AH25" s="249">
        <f t="shared" si="7"/>
        <v>0.6173027260099967</v>
      </c>
      <c r="AI25" s="136">
        <f t="shared" si="8"/>
        <v>528.711</v>
      </c>
      <c r="AJ25" s="230">
        <f t="shared" si="9"/>
        <v>0.7293127339533673</v>
      </c>
      <c r="AK25" s="282">
        <f t="shared" si="15"/>
        <v>196.23315000000002</v>
      </c>
      <c r="AL25" s="285">
        <f t="shared" si="11"/>
        <v>262952.42100000003</v>
      </c>
    </row>
    <row r="26" spans="1:38" ht="12.75" customHeight="1">
      <c r="A26" s="219" t="s">
        <v>203</v>
      </c>
      <c r="B26" s="208">
        <v>5921.5</v>
      </c>
      <c r="C26" s="209">
        <v>5856</v>
      </c>
      <c r="D26" s="305">
        <v>65.5</v>
      </c>
      <c r="E26" s="301">
        <f t="shared" si="0"/>
        <v>218.4288</v>
      </c>
      <c r="F26" s="213"/>
      <c r="G26" s="211"/>
      <c r="H26" s="213"/>
      <c r="I26" s="211"/>
      <c r="J26" s="213"/>
      <c r="K26" s="211"/>
      <c r="L26" s="213"/>
      <c r="M26" s="211"/>
      <c r="N26" s="213">
        <v>98.056</v>
      </c>
      <c r="O26" s="221">
        <v>361.544</v>
      </c>
      <c r="P26" s="307">
        <f t="shared" si="12"/>
        <v>0.44891516137066173</v>
      </c>
      <c r="Q26" s="213">
        <v>175.478</v>
      </c>
      <c r="R26" s="221">
        <v>392.482</v>
      </c>
      <c r="S26" s="239">
        <f t="shared" si="13"/>
        <v>0.8033647577608815</v>
      </c>
      <c r="T26" s="243">
        <v>170.342</v>
      </c>
      <c r="U26" s="246">
        <v>397.047</v>
      </c>
      <c r="V26" s="249">
        <f t="shared" si="14"/>
        <v>0.7798513749102683</v>
      </c>
      <c r="W26" s="243">
        <v>214.831</v>
      </c>
      <c r="X26" s="246">
        <v>455.119</v>
      </c>
      <c r="Y26" s="249">
        <f t="shared" si="4"/>
        <v>0.9835287288123178</v>
      </c>
      <c r="Z26" s="243">
        <v>185.302</v>
      </c>
      <c r="AA26" s="246">
        <v>410.15</v>
      </c>
      <c r="AB26" s="249">
        <f t="shared" si="5"/>
        <v>0.848340511873892</v>
      </c>
      <c r="AC26" s="263">
        <v>163.367</v>
      </c>
      <c r="AD26" s="264">
        <v>360.52</v>
      </c>
      <c r="AE26" s="268">
        <f t="shared" si="6"/>
        <v>0.7479187726160652</v>
      </c>
      <c r="AF26" s="263">
        <v>136.6</v>
      </c>
      <c r="AG26" s="264">
        <v>402.739</v>
      </c>
      <c r="AH26" s="249">
        <f t="shared" si="7"/>
        <v>0.6253754083710573</v>
      </c>
      <c r="AI26" s="241">
        <f t="shared" si="8"/>
        <v>1143.9759999999999</v>
      </c>
      <c r="AJ26" s="231">
        <f t="shared" si="9"/>
        <v>0.7481849593878777</v>
      </c>
      <c r="AK26" s="227">
        <f t="shared" si="15"/>
        <v>385.02560000000017</v>
      </c>
      <c r="AL26" s="286">
        <f t="shared" si="11"/>
        <v>515934.30400000024</v>
      </c>
    </row>
    <row r="27" spans="1:38" ht="12.75" customHeight="1">
      <c r="A27" s="275" t="s">
        <v>35</v>
      </c>
      <c r="B27" s="35">
        <v>2669.3</v>
      </c>
      <c r="C27" s="35">
        <v>2669.3</v>
      </c>
      <c r="D27" s="304"/>
      <c r="E27" s="139">
        <f t="shared" si="0"/>
        <v>99.56489</v>
      </c>
      <c r="F27" s="135"/>
      <c r="G27" s="167"/>
      <c r="H27" s="135"/>
      <c r="I27" s="167"/>
      <c r="J27" s="135"/>
      <c r="K27" s="167"/>
      <c r="L27" s="135"/>
      <c r="M27" s="167"/>
      <c r="N27" s="135">
        <v>38.958</v>
      </c>
      <c r="O27" s="235">
        <v>231.49</v>
      </c>
      <c r="P27" s="307">
        <f t="shared" si="12"/>
        <v>0.39128250932632974</v>
      </c>
      <c r="Q27" s="135">
        <v>83.542</v>
      </c>
      <c r="R27" s="235">
        <v>251.3</v>
      </c>
      <c r="S27" s="239">
        <f t="shared" si="13"/>
        <v>0.8390708813116752</v>
      </c>
      <c r="T27" s="243">
        <v>87.996</v>
      </c>
      <c r="U27" s="246">
        <v>243.92</v>
      </c>
      <c r="V27" s="249">
        <f t="shared" si="14"/>
        <v>0.8838055262251582</v>
      </c>
      <c r="W27" s="243">
        <v>112.192</v>
      </c>
      <c r="X27" s="246">
        <v>280.51</v>
      </c>
      <c r="Y27" s="249">
        <f t="shared" si="4"/>
        <v>1.1268229192037473</v>
      </c>
      <c r="Z27" s="243">
        <v>88.48</v>
      </c>
      <c r="AA27" s="246">
        <v>273.6</v>
      </c>
      <c r="AB27" s="249">
        <f t="shared" si="5"/>
        <v>0.8886666775808219</v>
      </c>
      <c r="AC27" s="263">
        <v>92.635</v>
      </c>
      <c r="AD27" s="264">
        <v>252.22</v>
      </c>
      <c r="AE27" s="268">
        <f t="shared" si="6"/>
        <v>0.9303982558510334</v>
      </c>
      <c r="AF27" s="263">
        <v>92.635</v>
      </c>
      <c r="AG27" s="264">
        <v>256.41</v>
      </c>
      <c r="AH27" s="249">
        <f t="shared" si="7"/>
        <v>0.9303982558510334</v>
      </c>
      <c r="AI27" s="136">
        <f t="shared" si="8"/>
        <v>596.438</v>
      </c>
      <c r="AJ27" s="230">
        <f t="shared" si="9"/>
        <v>0.8557778607642569</v>
      </c>
      <c r="AK27" s="282">
        <f t="shared" si="15"/>
        <v>100.51623000000006</v>
      </c>
      <c r="AL27" s="285">
        <f t="shared" si="11"/>
        <v>134691.7482000001</v>
      </c>
    </row>
    <row r="28" spans="1:38" ht="12.75" customHeight="1">
      <c r="A28" s="6" t="s">
        <v>19</v>
      </c>
      <c r="B28" s="150">
        <v>3196.8</v>
      </c>
      <c r="C28" s="36">
        <v>3156.4</v>
      </c>
      <c r="D28" s="304">
        <v>40.40000000000009</v>
      </c>
      <c r="E28" s="299">
        <f t="shared" si="0"/>
        <v>117.73372</v>
      </c>
      <c r="F28" s="135"/>
      <c r="G28" s="167"/>
      <c r="H28" s="135"/>
      <c r="I28" s="167"/>
      <c r="J28" s="135"/>
      <c r="K28" s="167"/>
      <c r="L28" s="135"/>
      <c r="M28" s="167"/>
      <c r="N28" s="135">
        <v>39.439</v>
      </c>
      <c r="O28" s="235">
        <v>311.601</v>
      </c>
      <c r="P28" s="307">
        <f t="shared" si="12"/>
        <v>0.3349847435382149</v>
      </c>
      <c r="Q28" s="135">
        <v>89.421</v>
      </c>
      <c r="R28" s="235">
        <v>299.053</v>
      </c>
      <c r="S28" s="239">
        <f t="shared" si="13"/>
        <v>0.7595190230972062</v>
      </c>
      <c r="T28" s="243">
        <v>89.887</v>
      </c>
      <c r="U28" s="246">
        <v>291.023</v>
      </c>
      <c r="V28" s="249">
        <f t="shared" si="14"/>
        <v>0.7634771074930784</v>
      </c>
      <c r="W28" s="243">
        <v>118.456</v>
      </c>
      <c r="X28" s="246">
        <v>290.262</v>
      </c>
      <c r="Y28" s="249">
        <f t="shared" si="4"/>
        <v>1.0061348609387353</v>
      </c>
      <c r="Z28" s="243">
        <v>103.202</v>
      </c>
      <c r="AA28" s="246">
        <v>296.75</v>
      </c>
      <c r="AB28" s="249">
        <f t="shared" si="5"/>
        <v>0.8765713000489579</v>
      </c>
      <c r="AC28" s="263">
        <v>85.273</v>
      </c>
      <c r="AD28" s="264">
        <v>332.85</v>
      </c>
      <c r="AE28" s="268">
        <f t="shared" si="6"/>
        <v>0.7242869757279392</v>
      </c>
      <c r="AF28" s="263">
        <v>73.603</v>
      </c>
      <c r="AG28" s="264">
        <v>264.63</v>
      </c>
      <c r="AH28" s="249">
        <f t="shared" si="7"/>
        <v>0.6251649909643557</v>
      </c>
      <c r="AI28" s="136">
        <f t="shared" si="8"/>
        <v>599.281</v>
      </c>
      <c r="AJ28" s="230">
        <f t="shared" si="9"/>
        <v>0.7271627145440697</v>
      </c>
      <c r="AK28" s="282">
        <f t="shared" si="15"/>
        <v>224.85504000000014</v>
      </c>
      <c r="AL28" s="285">
        <f t="shared" si="11"/>
        <v>301305.7536000002</v>
      </c>
    </row>
    <row r="29" spans="1:38" ht="12.75" customHeight="1">
      <c r="A29" s="6" t="s">
        <v>104</v>
      </c>
      <c r="B29" s="36">
        <v>3390.4</v>
      </c>
      <c r="C29" s="36">
        <v>3390.4</v>
      </c>
      <c r="D29" s="304"/>
      <c r="E29" s="139">
        <f t="shared" si="0"/>
        <v>126.46192</v>
      </c>
      <c r="F29" s="135"/>
      <c r="G29" s="167"/>
      <c r="H29" s="135"/>
      <c r="I29" s="167"/>
      <c r="J29" s="135"/>
      <c r="K29" s="167"/>
      <c r="L29" s="135"/>
      <c r="M29" s="167"/>
      <c r="N29" s="135">
        <v>49.685</v>
      </c>
      <c r="O29" s="235">
        <v>339.444</v>
      </c>
      <c r="P29" s="307">
        <f t="shared" si="12"/>
        <v>0.3928850676946863</v>
      </c>
      <c r="Q29" s="135">
        <v>95.126</v>
      </c>
      <c r="R29" s="235">
        <v>370.19</v>
      </c>
      <c r="S29" s="239">
        <f t="shared" si="13"/>
        <v>0.752210625933878</v>
      </c>
      <c r="T29" s="243">
        <v>93.236</v>
      </c>
      <c r="U29" s="246">
        <v>364.876</v>
      </c>
      <c r="V29" s="249">
        <f t="shared" si="14"/>
        <v>0.7372654155495979</v>
      </c>
      <c r="W29" s="243">
        <v>117.222</v>
      </c>
      <c r="X29" s="246">
        <v>398.91</v>
      </c>
      <c r="Y29" s="249">
        <f t="shared" si="4"/>
        <v>0.9269351596116838</v>
      </c>
      <c r="Z29" s="243">
        <v>101.007</v>
      </c>
      <c r="AA29" s="246">
        <v>384.7</v>
      </c>
      <c r="AB29" s="249">
        <f t="shared" si="5"/>
        <v>0.7987147435370268</v>
      </c>
      <c r="AC29" s="263">
        <v>85.603</v>
      </c>
      <c r="AD29" s="264">
        <v>369.16</v>
      </c>
      <c r="AE29" s="268">
        <f t="shared" si="6"/>
        <v>0.6769073251457829</v>
      </c>
      <c r="AF29" s="263">
        <v>80.581</v>
      </c>
      <c r="AG29" s="264">
        <v>402.304</v>
      </c>
      <c r="AH29" s="249">
        <f t="shared" si="7"/>
        <v>0.6371957661246959</v>
      </c>
      <c r="AI29" s="136">
        <f t="shared" si="8"/>
        <v>622.46</v>
      </c>
      <c r="AJ29" s="230">
        <f t="shared" si="9"/>
        <v>0.7031591576567645</v>
      </c>
      <c r="AK29" s="282">
        <f t="shared" si="15"/>
        <v>262.77344000000005</v>
      </c>
      <c r="AL29" s="285">
        <f t="shared" si="11"/>
        <v>352116.4096000001</v>
      </c>
    </row>
    <row r="30" spans="1:38" ht="12.75" customHeight="1">
      <c r="A30" s="6" t="s">
        <v>89</v>
      </c>
      <c r="B30" s="150">
        <v>2557.6</v>
      </c>
      <c r="C30" s="36">
        <v>2510.6</v>
      </c>
      <c r="D30" s="304">
        <v>47</v>
      </c>
      <c r="E30" s="139">
        <f t="shared" si="0"/>
        <v>93.64538</v>
      </c>
      <c r="F30" s="135"/>
      <c r="G30" s="167"/>
      <c r="H30" s="135"/>
      <c r="I30" s="167"/>
      <c r="J30" s="135"/>
      <c r="K30" s="167"/>
      <c r="L30" s="135"/>
      <c r="M30" s="167"/>
      <c r="N30" s="135">
        <v>23.203</v>
      </c>
      <c r="O30" s="235">
        <v>244.744</v>
      </c>
      <c r="P30" s="307">
        <f t="shared" si="12"/>
        <v>0.24777517054231613</v>
      </c>
      <c r="Q30" s="135">
        <v>51.213</v>
      </c>
      <c r="R30" s="235">
        <v>262.15</v>
      </c>
      <c r="S30" s="239">
        <f t="shared" si="13"/>
        <v>0.5468822914702253</v>
      </c>
      <c r="T30" s="243">
        <v>51.09</v>
      </c>
      <c r="U30" s="246">
        <v>289.72</v>
      </c>
      <c r="V30" s="249">
        <f t="shared" si="14"/>
        <v>0.5455688257124911</v>
      </c>
      <c r="W30" s="243">
        <v>67.549</v>
      </c>
      <c r="X30" s="246">
        <v>300.077</v>
      </c>
      <c r="Y30" s="249">
        <f t="shared" si="4"/>
        <v>0.7213276298307509</v>
      </c>
      <c r="Z30" s="243">
        <v>56.892</v>
      </c>
      <c r="AA30" s="246">
        <v>302.71</v>
      </c>
      <c r="AB30" s="249">
        <f t="shared" si="5"/>
        <v>0.6075259665773154</v>
      </c>
      <c r="AC30" s="263">
        <v>47.172</v>
      </c>
      <c r="AD30" s="264">
        <v>277.05</v>
      </c>
      <c r="AE30" s="268">
        <f t="shared" si="6"/>
        <v>0.5037301359661309</v>
      </c>
      <c r="AF30" s="263">
        <v>43.625</v>
      </c>
      <c r="AG30" s="264">
        <v>307.21</v>
      </c>
      <c r="AH30" s="249">
        <f t="shared" si="7"/>
        <v>0.4658532006597656</v>
      </c>
      <c r="AI30" s="136">
        <f t="shared" si="8"/>
        <v>340.744</v>
      </c>
      <c r="AJ30" s="230">
        <f t="shared" si="9"/>
        <v>0.5198090315369993</v>
      </c>
      <c r="AK30" s="282">
        <f t="shared" si="15"/>
        <v>314.77365999999995</v>
      </c>
      <c r="AL30" s="285">
        <f t="shared" si="11"/>
        <v>421796.70439999993</v>
      </c>
    </row>
    <row r="31" spans="1:38" ht="12.75" customHeight="1">
      <c r="A31" s="6" t="s">
        <v>95</v>
      </c>
      <c r="B31" s="36">
        <v>3195.2</v>
      </c>
      <c r="C31" s="36">
        <v>3195.2</v>
      </c>
      <c r="D31" s="304"/>
      <c r="E31" s="139">
        <f t="shared" si="0"/>
        <v>119.18096</v>
      </c>
      <c r="F31" s="135"/>
      <c r="G31" s="167"/>
      <c r="H31" s="135"/>
      <c r="I31" s="167"/>
      <c r="J31" s="135"/>
      <c r="K31" s="167"/>
      <c r="L31" s="135"/>
      <c r="M31" s="167"/>
      <c r="N31" s="135">
        <v>40.914</v>
      </c>
      <c r="O31" s="235">
        <v>269.22</v>
      </c>
      <c r="P31" s="307">
        <f t="shared" si="12"/>
        <v>0.3432930897687013</v>
      </c>
      <c r="Q31" s="135">
        <v>96.521</v>
      </c>
      <c r="R31" s="235">
        <v>273.83</v>
      </c>
      <c r="S31" s="239">
        <f t="shared" si="13"/>
        <v>0.8098692945584597</v>
      </c>
      <c r="T31" s="243">
        <v>105.686</v>
      </c>
      <c r="U31" s="246">
        <v>276.808</v>
      </c>
      <c r="V31" s="249">
        <f t="shared" si="14"/>
        <v>0.8867691617855739</v>
      </c>
      <c r="W31" s="243">
        <v>126.778</v>
      </c>
      <c r="X31" s="246">
        <v>297.295</v>
      </c>
      <c r="Y31" s="249">
        <f t="shared" si="4"/>
        <v>1.063743738932796</v>
      </c>
      <c r="Z31" s="243">
        <v>106.933</v>
      </c>
      <c r="AA31" s="246">
        <v>294.95</v>
      </c>
      <c r="AB31" s="249">
        <f t="shared" si="5"/>
        <v>0.8972322424655751</v>
      </c>
      <c r="AC31" s="263">
        <v>80.547</v>
      </c>
      <c r="AD31" s="264">
        <v>259.15</v>
      </c>
      <c r="AE31" s="268">
        <f t="shared" si="6"/>
        <v>0.6758378183897831</v>
      </c>
      <c r="AF31" s="263">
        <v>74.113</v>
      </c>
      <c r="AG31" s="264">
        <v>299.33</v>
      </c>
      <c r="AH31" s="249">
        <f t="shared" si="7"/>
        <v>0.6218526851940108</v>
      </c>
      <c r="AI31" s="136">
        <f t="shared" si="8"/>
        <v>631.492</v>
      </c>
      <c r="AJ31" s="230">
        <f t="shared" si="9"/>
        <v>0.7569425758706999</v>
      </c>
      <c r="AK31" s="282">
        <f t="shared" si="15"/>
        <v>202.77472</v>
      </c>
      <c r="AL31" s="285">
        <f t="shared" si="11"/>
        <v>271718.1248</v>
      </c>
    </row>
    <row r="32" spans="1:38" ht="12.75" customHeight="1">
      <c r="A32" s="6" t="s">
        <v>96</v>
      </c>
      <c r="B32" s="36">
        <v>2498.3</v>
      </c>
      <c r="C32" s="36">
        <v>2498.3</v>
      </c>
      <c r="D32" s="304"/>
      <c r="E32" s="299">
        <f t="shared" si="0"/>
        <v>93.18659000000001</v>
      </c>
      <c r="F32" s="135"/>
      <c r="G32" s="167"/>
      <c r="H32" s="135"/>
      <c r="I32" s="167"/>
      <c r="J32" s="135"/>
      <c r="K32" s="167"/>
      <c r="L32" s="135"/>
      <c r="M32" s="167"/>
      <c r="N32" s="135">
        <v>31.02</v>
      </c>
      <c r="O32" s="235">
        <v>209.14</v>
      </c>
      <c r="P32" s="307">
        <f t="shared" si="12"/>
        <v>0.33288051424566556</v>
      </c>
      <c r="Q32" s="135">
        <v>75.087</v>
      </c>
      <c r="R32" s="235">
        <v>198.95</v>
      </c>
      <c r="S32" s="239">
        <f t="shared" si="13"/>
        <v>0.8057704440091648</v>
      </c>
      <c r="T32" s="243">
        <v>74.92</v>
      </c>
      <c r="U32" s="246">
        <v>197.78</v>
      </c>
      <c r="V32" s="249">
        <f t="shared" si="14"/>
        <v>0.803978340660389</v>
      </c>
      <c r="W32" s="243">
        <v>78.218</v>
      </c>
      <c r="X32" s="246">
        <v>173.57</v>
      </c>
      <c r="Y32" s="249">
        <f t="shared" si="4"/>
        <v>0.8393696990092673</v>
      </c>
      <c r="Z32" s="243">
        <v>80.698</v>
      </c>
      <c r="AA32" s="246">
        <v>198.25</v>
      </c>
      <c r="AB32" s="249">
        <f t="shared" si="5"/>
        <v>0.8659829702964771</v>
      </c>
      <c r="AC32" s="263">
        <v>67.484</v>
      </c>
      <c r="AD32" s="264">
        <v>173.62</v>
      </c>
      <c r="AE32" s="268">
        <f t="shared" si="6"/>
        <v>0.7241814514298677</v>
      </c>
      <c r="AF32" s="263">
        <v>61.976</v>
      </c>
      <c r="AG32" s="264">
        <v>186.59</v>
      </c>
      <c r="AH32" s="249">
        <f t="shared" si="7"/>
        <v>0.6650742343935967</v>
      </c>
      <c r="AI32" s="136">
        <f t="shared" si="8"/>
        <v>469.40299999999996</v>
      </c>
      <c r="AJ32" s="230">
        <f t="shared" si="9"/>
        <v>0.7196053791492041</v>
      </c>
      <c r="AK32" s="282">
        <f t="shared" si="15"/>
        <v>182.9031300000001</v>
      </c>
      <c r="AL32" s="285">
        <f t="shared" si="11"/>
        <v>245090.1942000001</v>
      </c>
    </row>
    <row r="33" spans="1:38" ht="12.75" customHeight="1">
      <c r="A33" s="6" t="s">
        <v>34</v>
      </c>
      <c r="B33" s="36">
        <v>2523.4</v>
      </c>
      <c r="C33" s="36">
        <v>2523.4</v>
      </c>
      <c r="D33" s="304"/>
      <c r="E33" s="299">
        <f t="shared" si="0"/>
        <v>94.12282</v>
      </c>
      <c r="F33" s="135"/>
      <c r="G33" s="167"/>
      <c r="H33" s="135"/>
      <c r="I33" s="167"/>
      <c r="J33" s="135"/>
      <c r="K33" s="167"/>
      <c r="L33" s="135"/>
      <c r="M33" s="167"/>
      <c r="N33" s="135">
        <v>30.929</v>
      </c>
      <c r="O33" s="235">
        <v>272.95</v>
      </c>
      <c r="P33" s="307">
        <f t="shared" si="12"/>
        <v>0.32860256418156614</v>
      </c>
      <c r="Q33" s="135">
        <v>79.376</v>
      </c>
      <c r="R33" s="235">
        <v>267.39</v>
      </c>
      <c r="S33" s="239">
        <f t="shared" si="13"/>
        <v>0.8433236488239515</v>
      </c>
      <c r="T33" s="243">
        <v>79.385</v>
      </c>
      <c r="U33" s="246">
        <v>254.73</v>
      </c>
      <c r="V33" s="249">
        <f t="shared" si="14"/>
        <v>0.8434192685684513</v>
      </c>
      <c r="W33" s="243">
        <v>102.353</v>
      </c>
      <c r="X33" s="246">
        <v>279.69</v>
      </c>
      <c r="Y33" s="249">
        <f t="shared" si="4"/>
        <v>1.0874408565319227</v>
      </c>
      <c r="Z33" s="243">
        <v>85.945</v>
      </c>
      <c r="AA33" s="246">
        <v>259.67</v>
      </c>
      <c r="AB33" s="249">
        <f t="shared" si="5"/>
        <v>0.9131154378927447</v>
      </c>
      <c r="AC33" s="263">
        <v>43.726</v>
      </c>
      <c r="AD33" s="264">
        <v>234.59</v>
      </c>
      <c r="AE33" s="268">
        <f t="shared" si="6"/>
        <v>0.46456321644421616</v>
      </c>
      <c r="AF33" s="263">
        <v>84.603</v>
      </c>
      <c r="AG33" s="264">
        <v>274.1</v>
      </c>
      <c r="AH33" s="249">
        <f t="shared" si="7"/>
        <v>0.8988574715462201</v>
      </c>
      <c r="AI33" s="136">
        <f t="shared" si="8"/>
        <v>506.317</v>
      </c>
      <c r="AJ33" s="230">
        <f t="shared" si="9"/>
        <v>0.7684746377127247</v>
      </c>
      <c r="AK33" s="282">
        <f t="shared" si="15"/>
        <v>152.54273999999998</v>
      </c>
      <c r="AL33" s="285">
        <f t="shared" si="11"/>
        <v>204407.27159999998</v>
      </c>
    </row>
    <row r="34" spans="1:38" ht="12.75" customHeight="1">
      <c r="A34" s="328" t="s">
        <v>253</v>
      </c>
      <c r="B34" s="308">
        <v>4159.8</v>
      </c>
      <c r="C34" s="308">
        <f>B34</f>
        <v>4159.8</v>
      </c>
      <c r="D34" s="309"/>
      <c r="E34" s="310">
        <f t="shared" si="0"/>
        <v>155.16054</v>
      </c>
      <c r="F34" s="13"/>
      <c r="G34" s="26"/>
      <c r="H34" s="13"/>
      <c r="I34" s="26"/>
      <c r="J34" s="13"/>
      <c r="K34" s="26"/>
      <c r="L34" s="13"/>
      <c r="M34" s="26"/>
      <c r="N34" s="311"/>
      <c r="O34" s="312"/>
      <c r="P34" s="313"/>
      <c r="Q34" s="13"/>
      <c r="R34" s="59"/>
      <c r="S34" s="314"/>
      <c r="T34" s="243"/>
      <c r="U34" s="246"/>
      <c r="V34" s="314"/>
      <c r="W34" s="315"/>
      <c r="X34" s="316"/>
      <c r="Y34" s="317"/>
      <c r="Z34" s="315"/>
      <c r="AA34" s="316"/>
      <c r="AB34" s="249"/>
      <c r="AC34" s="318">
        <v>86.789</v>
      </c>
      <c r="AD34" s="319">
        <v>346.55</v>
      </c>
      <c r="AE34" s="268">
        <f t="shared" si="6"/>
        <v>0.5593496903271927</v>
      </c>
      <c r="AF34" s="320">
        <v>76.835</v>
      </c>
      <c r="AG34" s="319">
        <v>379.8</v>
      </c>
      <c r="AH34" s="249">
        <f t="shared" si="7"/>
        <v>0.4951967813465975</v>
      </c>
      <c r="AI34" s="138">
        <f t="shared" si="8"/>
        <v>163.624</v>
      </c>
      <c r="AJ34" s="322">
        <f t="shared" si="9"/>
        <v>0.5272732358368951</v>
      </c>
      <c r="AK34" s="323">
        <f>E34*2-AI34</f>
        <v>146.69708</v>
      </c>
      <c r="AL34" s="285">
        <f t="shared" si="11"/>
        <v>196574.0872</v>
      </c>
    </row>
    <row r="35" spans="1:38" s="95" customFormat="1" ht="12.75" customHeight="1">
      <c r="A35" s="6" t="s">
        <v>126</v>
      </c>
      <c r="B35" s="150">
        <v>7194.6</v>
      </c>
      <c r="C35" s="77">
        <v>4786.5</v>
      </c>
      <c r="D35" s="304">
        <v>2408.1000000000004</v>
      </c>
      <c r="E35" s="300">
        <f t="shared" si="0"/>
        <v>178.53645</v>
      </c>
      <c r="F35" s="135"/>
      <c r="G35" s="167"/>
      <c r="H35" s="135"/>
      <c r="I35" s="167"/>
      <c r="J35" s="135"/>
      <c r="K35" s="167"/>
      <c r="L35" s="135"/>
      <c r="M35" s="167"/>
      <c r="N35" s="135">
        <v>56.347</v>
      </c>
      <c r="O35" s="235">
        <v>390.28</v>
      </c>
      <c r="P35" s="307">
        <f aca="true" t="shared" si="16" ref="P35:P43">N35/E35</f>
        <v>0.31560502071145696</v>
      </c>
      <c r="Q35" s="135">
        <v>116.58</v>
      </c>
      <c r="R35" s="235">
        <v>412.993</v>
      </c>
      <c r="S35" s="239">
        <f aca="true" t="shared" si="17" ref="S35:S43">Q35/E35</f>
        <v>0.6529759049202558</v>
      </c>
      <c r="T35" s="243">
        <v>113.688</v>
      </c>
      <c r="U35" s="246">
        <v>383.913</v>
      </c>
      <c r="V35" s="249">
        <f aca="true" t="shared" si="18" ref="V35:V45">T35/E35</f>
        <v>0.6367775319829648</v>
      </c>
      <c r="W35" s="243">
        <v>144.569</v>
      </c>
      <c r="X35" s="246">
        <v>419.183</v>
      </c>
      <c r="Y35" s="249">
        <f aca="true" t="shared" si="19" ref="Y35:Y48">W35/E35</f>
        <v>0.8097450128531176</v>
      </c>
      <c r="Z35" s="243">
        <v>123.31</v>
      </c>
      <c r="AA35" s="246">
        <v>378.28</v>
      </c>
      <c r="AB35" s="249">
        <f aca="true" t="shared" si="20" ref="AB35:AB48">Z35/E35</f>
        <v>0.690671288692029</v>
      </c>
      <c r="AC35" s="263">
        <v>103.173</v>
      </c>
      <c r="AD35" s="264">
        <v>356.24</v>
      </c>
      <c r="AE35" s="268">
        <f t="shared" si="6"/>
        <v>0.5778819955252835</v>
      </c>
      <c r="AF35" s="263">
        <v>91.732</v>
      </c>
      <c r="AG35" s="264">
        <v>382.21</v>
      </c>
      <c r="AH35" s="249">
        <f t="shared" si="7"/>
        <v>0.513799843113269</v>
      </c>
      <c r="AI35" s="136">
        <f t="shared" si="8"/>
        <v>749.3989999999999</v>
      </c>
      <c r="AJ35" s="232">
        <f t="shared" si="9"/>
        <v>0.5996366568283396</v>
      </c>
      <c r="AK35" s="158">
        <f aca="true" t="shared" si="21" ref="AK35:AK45">E35*7-AI35</f>
        <v>500.35615000000007</v>
      </c>
      <c r="AL35" s="287">
        <f t="shared" si="11"/>
        <v>670477.241</v>
      </c>
    </row>
    <row r="36" spans="1:38" ht="12.75" customHeight="1">
      <c r="A36" s="82" t="s">
        <v>119</v>
      </c>
      <c r="B36" s="77">
        <v>2034.3</v>
      </c>
      <c r="C36" s="77">
        <v>2034.3</v>
      </c>
      <c r="D36" s="304"/>
      <c r="E36" s="300">
        <f t="shared" si="0"/>
        <v>75.87939</v>
      </c>
      <c r="F36" s="135"/>
      <c r="G36" s="167"/>
      <c r="H36" s="135"/>
      <c r="I36" s="167"/>
      <c r="J36" s="135"/>
      <c r="K36" s="167"/>
      <c r="L36" s="135"/>
      <c r="M36" s="167"/>
      <c r="N36" s="135">
        <v>29.511</v>
      </c>
      <c r="O36" s="235">
        <v>142.12</v>
      </c>
      <c r="P36" s="307">
        <f t="shared" si="16"/>
        <v>0.38891983712573336</v>
      </c>
      <c r="Q36" s="135">
        <v>63.402</v>
      </c>
      <c r="R36" s="235">
        <v>160.91</v>
      </c>
      <c r="S36" s="239">
        <f t="shared" si="17"/>
        <v>0.8355628583730048</v>
      </c>
      <c r="T36" s="243">
        <v>64.265</v>
      </c>
      <c r="U36" s="246">
        <v>165.54</v>
      </c>
      <c r="V36" s="249">
        <f t="shared" si="18"/>
        <v>0.8469361706782302</v>
      </c>
      <c r="W36" s="243">
        <v>82.416</v>
      </c>
      <c r="X36" s="246">
        <v>190.99</v>
      </c>
      <c r="Y36" s="249">
        <f t="shared" si="19"/>
        <v>1.0861447357444491</v>
      </c>
      <c r="Z36" s="243">
        <v>68.894</v>
      </c>
      <c r="AA36" s="246">
        <v>192.74</v>
      </c>
      <c r="AB36" s="249">
        <f t="shared" si="20"/>
        <v>0.9079408782806504</v>
      </c>
      <c r="AC36" s="263">
        <v>61.167</v>
      </c>
      <c r="AD36" s="264">
        <v>152.71</v>
      </c>
      <c r="AE36" s="268">
        <f t="shared" si="6"/>
        <v>0.8061082199000282</v>
      </c>
      <c r="AF36" s="263">
        <v>35.147</v>
      </c>
      <c r="AG36" s="264">
        <v>123.91</v>
      </c>
      <c r="AH36" s="249">
        <f t="shared" si="7"/>
        <v>0.46319560555244316</v>
      </c>
      <c r="AI36" s="136">
        <f t="shared" si="8"/>
        <v>404.80199999999996</v>
      </c>
      <c r="AJ36" s="232">
        <f t="shared" si="9"/>
        <v>0.7621154722363627</v>
      </c>
      <c r="AK36" s="282">
        <f t="shared" si="21"/>
        <v>126.35372999999998</v>
      </c>
      <c r="AL36" s="285">
        <f t="shared" si="11"/>
        <v>169313.99819999997</v>
      </c>
    </row>
    <row r="37" spans="1:38" ht="12.75" customHeight="1">
      <c r="A37" s="6" t="s">
        <v>36</v>
      </c>
      <c r="B37" s="150">
        <v>3380</v>
      </c>
      <c r="C37" s="36">
        <v>3238.1</v>
      </c>
      <c r="D37" s="304">
        <v>141.9000000000001</v>
      </c>
      <c r="E37" s="299">
        <f t="shared" si="0"/>
        <v>120.78112999999999</v>
      </c>
      <c r="F37" s="135"/>
      <c r="G37" s="167"/>
      <c r="H37" s="135"/>
      <c r="I37" s="167"/>
      <c r="J37" s="135"/>
      <c r="K37" s="167"/>
      <c r="L37" s="135"/>
      <c r="M37" s="167"/>
      <c r="N37" s="135">
        <v>35.168</v>
      </c>
      <c r="O37" s="235">
        <v>290.89</v>
      </c>
      <c r="P37" s="307">
        <f t="shared" si="16"/>
        <v>0.2911713112801644</v>
      </c>
      <c r="Q37" s="135">
        <v>79.046</v>
      </c>
      <c r="R37" s="235">
        <v>325.47</v>
      </c>
      <c r="S37" s="239">
        <f t="shared" si="17"/>
        <v>0.6544565363811384</v>
      </c>
      <c r="T37" s="243">
        <v>80.452</v>
      </c>
      <c r="U37" s="246">
        <v>322.39</v>
      </c>
      <c r="V37" s="249">
        <f t="shared" si="18"/>
        <v>0.6660974276362541</v>
      </c>
      <c r="W37" s="243">
        <v>103.62</v>
      </c>
      <c r="X37" s="246">
        <v>352.36</v>
      </c>
      <c r="Y37" s="249">
        <f t="shared" si="19"/>
        <v>0.8579154707361987</v>
      </c>
      <c r="Z37" s="243">
        <v>87.356</v>
      </c>
      <c r="AA37" s="246">
        <v>346.4</v>
      </c>
      <c r="AB37" s="249">
        <f t="shared" si="20"/>
        <v>0.7232586745959406</v>
      </c>
      <c r="AC37" s="263">
        <v>72.485</v>
      </c>
      <c r="AD37" s="264">
        <v>329.27</v>
      </c>
      <c r="AE37" s="268">
        <f t="shared" si="6"/>
        <v>0.6001351370036032</v>
      </c>
      <c r="AF37" s="263">
        <v>64.618</v>
      </c>
      <c r="AG37" s="264">
        <v>356.02</v>
      </c>
      <c r="AH37" s="249">
        <f t="shared" si="7"/>
        <v>0.535000790272454</v>
      </c>
      <c r="AI37" s="136">
        <f t="shared" si="8"/>
        <v>522.745</v>
      </c>
      <c r="AJ37" s="230">
        <f t="shared" si="9"/>
        <v>0.6182907639865362</v>
      </c>
      <c r="AK37" s="282">
        <f t="shared" si="21"/>
        <v>322.72290999999996</v>
      </c>
      <c r="AL37" s="285">
        <f t="shared" si="11"/>
        <v>432448.6993999999</v>
      </c>
    </row>
    <row r="38" spans="1:38" ht="12.75" customHeight="1">
      <c r="A38" s="275" t="s">
        <v>25</v>
      </c>
      <c r="B38" s="151">
        <v>3376.16</v>
      </c>
      <c r="C38" s="35">
        <v>3376.16</v>
      </c>
      <c r="D38" s="304"/>
      <c r="E38" s="299">
        <f t="shared" si="0"/>
        <v>125.930768</v>
      </c>
      <c r="F38" s="135"/>
      <c r="G38" s="167"/>
      <c r="H38" s="135"/>
      <c r="I38" s="167"/>
      <c r="J38" s="135"/>
      <c r="K38" s="167"/>
      <c r="L38" s="135"/>
      <c r="M38" s="167"/>
      <c r="N38" s="135">
        <v>48.346</v>
      </c>
      <c r="O38" s="235">
        <v>240.147</v>
      </c>
      <c r="P38" s="307">
        <f t="shared" si="16"/>
        <v>0.38390935565484674</v>
      </c>
      <c r="Q38" s="135">
        <v>97.525</v>
      </c>
      <c r="R38" s="235">
        <v>266.33</v>
      </c>
      <c r="S38" s="239">
        <f t="shared" si="17"/>
        <v>0.7744334569610503</v>
      </c>
      <c r="T38" s="243">
        <v>99.929</v>
      </c>
      <c r="U38" s="246">
        <v>280.246</v>
      </c>
      <c r="V38" s="249">
        <f t="shared" si="18"/>
        <v>0.7935233111577625</v>
      </c>
      <c r="W38" s="243">
        <v>129.91</v>
      </c>
      <c r="X38" s="246">
        <v>306.4</v>
      </c>
      <c r="Y38" s="249">
        <f t="shared" si="19"/>
        <v>1.0315985685086904</v>
      </c>
      <c r="Z38" s="243">
        <v>103.179</v>
      </c>
      <c r="AA38" s="246">
        <v>289.61</v>
      </c>
      <c r="AB38" s="249">
        <f t="shared" si="20"/>
        <v>0.8193311423305224</v>
      </c>
      <c r="AC38" s="263">
        <v>85.773</v>
      </c>
      <c r="AD38" s="264">
        <v>284.964</v>
      </c>
      <c r="AE38" s="268">
        <f t="shared" si="6"/>
        <v>0.6811123394403502</v>
      </c>
      <c r="AF38" s="263">
        <v>65.137</v>
      </c>
      <c r="AG38" s="264">
        <v>295.425</v>
      </c>
      <c r="AH38" s="249">
        <f t="shared" si="7"/>
        <v>0.5172445228000198</v>
      </c>
      <c r="AI38" s="136">
        <f t="shared" si="8"/>
        <v>629.799</v>
      </c>
      <c r="AJ38" s="230">
        <f t="shared" si="9"/>
        <v>0.714450385264749</v>
      </c>
      <c r="AK38" s="282">
        <f t="shared" si="21"/>
        <v>251.71637600000008</v>
      </c>
      <c r="AL38" s="285">
        <f t="shared" si="11"/>
        <v>337299.94384000014</v>
      </c>
    </row>
    <row r="39" spans="1:38" ht="12.75" customHeight="1">
      <c r="A39" s="6" t="s">
        <v>30</v>
      </c>
      <c r="B39" s="150">
        <v>3380</v>
      </c>
      <c r="C39" s="36">
        <v>3318.1</v>
      </c>
      <c r="D39" s="304">
        <v>61.90000000000009</v>
      </c>
      <c r="E39" s="299">
        <f t="shared" si="0"/>
        <v>123.76513</v>
      </c>
      <c r="F39" s="135"/>
      <c r="G39" s="167"/>
      <c r="H39" s="135"/>
      <c r="I39" s="167"/>
      <c r="J39" s="135"/>
      <c r="K39" s="167"/>
      <c r="L39" s="135"/>
      <c r="M39" s="167"/>
      <c r="N39" s="135">
        <v>44.506</v>
      </c>
      <c r="O39" s="235">
        <v>249.65</v>
      </c>
      <c r="P39" s="307">
        <f t="shared" si="16"/>
        <v>0.3596004787455077</v>
      </c>
      <c r="Q39" s="135">
        <v>82.012</v>
      </c>
      <c r="R39" s="235">
        <v>249.81</v>
      </c>
      <c r="S39" s="239">
        <f t="shared" si="17"/>
        <v>0.6626422159456383</v>
      </c>
      <c r="T39" s="243">
        <v>84.392</v>
      </c>
      <c r="U39" s="246">
        <v>260.8</v>
      </c>
      <c r="V39" s="249">
        <f t="shared" si="18"/>
        <v>0.6818721880710665</v>
      </c>
      <c r="W39" s="243">
        <v>121.376</v>
      </c>
      <c r="X39" s="246">
        <v>317.1</v>
      </c>
      <c r="Y39" s="249">
        <f t="shared" si="19"/>
        <v>0.9806962591159563</v>
      </c>
      <c r="Z39" s="243">
        <v>101.08</v>
      </c>
      <c r="AA39" s="246">
        <v>299.75</v>
      </c>
      <c r="AB39" s="249">
        <f t="shared" si="20"/>
        <v>0.8167082279152456</v>
      </c>
      <c r="AC39" s="263">
        <v>73.253</v>
      </c>
      <c r="AD39" s="264">
        <v>256.19</v>
      </c>
      <c r="AE39" s="268">
        <f t="shared" si="6"/>
        <v>0.59187107063193</v>
      </c>
      <c r="AF39" s="263">
        <v>60.981</v>
      </c>
      <c r="AG39" s="264">
        <v>279.4</v>
      </c>
      <c r="AH39" s="249">
        <f t="shared" si="7"/>
        <v>0.4927155168826632</v>
      </c>
      <c r="AI39" s="136">
        <f t="shared" si="8"/>
        <v>567.6</v>
      </c>
      <c r="AJ39" s="230">
        <f t="shared" si="9"/>
        <v>0.6551579939011439</v>
      </c>
      <c r="AK39" s="282">
        <f t="shared" si="21"/>
        <v>298.75591</v>
      </c>
      <c r="AL39" s="285">
        <f t="shared" si="11"/>
        <v>400332.91939999996</v>
      </c>
    </row>
    <row r="40" spans="1:38" ht="12.75" customHeight="1">
      <c r="A40" s="6" t="s">
        <v>117</v>
      </c>
      <c r="B40" s="150">
        <v>3928.2</v>
      </c>
      <c r="C40" s="77">
        <v>3893.7</v>
      </c>
      <c r="D40" s="304">
        <v>34.5</v>
      </c>
      <c r="E40" s="300">
        <f t="shared" si="0"/>
        <v>145.23501</v>
      </c>
      <c r="F40" s="135"/>
      <c r="G40" s="167"/>
      <c r="H40" s="135"/>
      <c r="I40" s="167"/>
      <c r="J40" s="135"/>
      <c r="K40" s="167"/>
      <c r="L40" s="135"/>
      <c r="M40" s="167"/>
      <c r="N40" s="135">
        <v>65.481</v>
      </c>
      <c r="O40" s="235">
        <v>274.84</v>
      </c>
      <c r="P40" s="307">
        <f t="shared" si="16"/>
        <v>0.45086236438445526</v>
      </c>
      <c r="Q40" s="135">
        <v>135.952</v>
      </c>
      <c r="R40" s="235">
        <v>297.08</v>
      </c>
      <c r="S40" s="239">
        <f t="shared" si="17"/>
        <v>0.9360828356744012</v>
      </c>
      <c r="T40" s="243">
        <v>137.385</v>
      </c>
      <c r="U40" s="246">
        <v>275.8</v>
      </c>
      <c r="V40" s="249">
        <f t="shared" si="18"/>
        <v>0.9459496026474609</v>
      </c>
      <c r="W40" s="243">
        <v>172.323</v>
      </c>
      <c r="X40" s="246">
        <v>309.96</v>
      </c>
      <c r="Y40" s="249">
        <f t="shared" si="19"/>
        <v>1.1865114341232188</v>
      </c>
      <c r="Z40" s="243">
        <v>145.887</v>
      </c>
      <c r="AA40" s="246">
        <v>307.44</v>
      </c>
      <c r="AB40" s="249">
        <f t="shared" si="20"/>
        <v>1.004489206837938</v>
      </c>
      <c r="AC40" s="263">
        <v>121.958</v>
      </c>
      <c r="AD40" s="264">
        <v>297.06</v>
      </c>
      <c r="AE40" s="268">
        <f t="shared" si="6"/>
        <v>0.8397286577113879</v>
      </c>
      <c r="AF40" s="263">
        <v>104.781</v>
      </c>
      <c r="AG40" s="264">
        <v>319.62</v>
      </c>
      <c r="AH40" s="249">
        <f t="shared" si="7"/>
        <v>0.7214582764858144</v>
      </c>
      <c r="AI40" s="136">
        <f t="shared" si="8"/>
        <v>883.767</v>
      </c>
      <c r="AJ40" s="232">
        <f t="shared" si="9"/>
        <v>0.8692974825520966</v>
      </c>
      <c r="AK40" s="282">
        <f t="shared" si="21"/>
        <v>132.87806999999987</v>
      </c>
      <c r="AL40" s="285">
        <f t="shared" si="11"/>
        <v>178056.61379999982</v>
      </c>
    </row>
    <row r="41" spans="1:38" s="95" customFormat="1" ht="12.75" customHeight="1">
      <c r="A41" s="6" t="s">
        <v>144</v>
      </c>
      <c r="B41" s="36">
        <v>4278.8</v>
      </c>
      <c r="C41" s="36">
        <v>4278.8</v>
      </c>
      <c r="D41" s="304"/>
      <c r="E41" s="139">
        <f t="shared" si="0"/>
        <v>159.59924</v>
      </c>
      <c r="F41" s="13"/>
      <c r="G41" s="26"/>
      <c r="H41" s="13"/>
      <c r="I41" s="26"/>
      <c r="J41" s="135"/>
      <c r="K41" s="26"/>
      <c r="L41" s="135"/>
      <c r="M41" s="26"/>
      <c r="N41" s="135">
        <v>59.034</v>
      </c>
      <c r="O41" s="59" t="s">
        <v>45</v>
      </c>
      <c r="P41" s="307">
        <f t="shared" si="16"/>
        <v>0.36988897942120524</v>
      </c>
      <c r="Q41" s="135">
        <v>115.655</v>
      </c>
      <c r="R41" s="235" t="s">
        <v>45</v>
      </c>
      <c r="S41" s="239">
        <f t="shared" si="17"/>
        <v>0.7246588392275551</v>
      </c>
      <c r="T41" s="243">
        <v>130.039</v>
      </c>
      <c r="U41" s="246" t="s">
        <v>45</v>
      </c>
      <c r="V41" s="249">
        <f t="shared" si="18"/>
        <v>0.8147845816809652</v>
      </c>
      <c r="W41" s="243">
        <v>168.255</v>
      </c>
      <c r="X41" s="246" t="s">
        <v>45</v>
      </c>
      <c r="Y41" s="249">
        <f t="shared" si="19"/>
        <v>1.0542343434718109</v>
      </c>
      <c r="Z41" s="243">
        <v>137.372</v>
      </c>
      <c r="AA41" s="246" t="s">
        <v>45</v>
      </c>
      <c r="AB41" s="249">
        <f t="shared" si="20"/>
        <v>0.860730915761253</v>
      </c>
      <c r="AC41" s="263">
        <v>104.402</v>
      </c>
      <c r="AD41" s="264" t="s">
        <v>45</v>
      </c>
      <c r="AE41" s="268">
        <f t="shared" si="6"/>
        <v>0.6541509846788743</v>
      </c>
      <c r="AF41" s="263">
        <v>85.496</v>
      </c>
      <c r="AG41" s="264" t="s">
        <v>45</v>
      </c>
      <c r="AH41" s="249">
        <f t="shared" si="7"/>
        <v>0.5356917739708534</v>
      </c>
      <c r="AI41" s="138">
        <f t="shared" si="8"/>
        <v>800.253</v>
      </c>
      <c r="AJ41" s="230">
        <f t="shared" si="9"/>
        <v>0.7163057740303594</v>
      </c>
      <c r="AK41" s="158">
        <f t="shared" si="21"/>
        <v>316.94168</v>
      </c>
      <c r="AL41" s="287">
        <f t="shared" si="11"/>
        <v>424701.85120000003</v>
      </c>
    </row>
    <row r="42" spans="1:38" ht="12.75" customHeight="1">
      <c r="A42" s="6" t="s">
        <v>31</v>
      </c>
      <c r="B42" s="36">
        <v>3927.7</v>
      </c>
      <c r="C42" s="36">
        <v>3927.7</v>
      </c>
      <c r="D42" s="304"/>
      <c r="E42" s="139">
        <f t="shared" si="0"/>
        <v>146.50321</v>
      </c>
      <c r="F42" s="135"/>
      <c r="G42" s="167"/>
      <c r="H42" s="135"/>
      <c r="I42" s="167"/>
      <c r="J42" s="135"/>
      <c r="K42" s="167"/>
      <c r="L42" s="135"/>
      <c r="M42" s="167"/>
      <c r="N42" s="135">
        <v>76.947</v>
      </c>
      <c r="O42" s="235">
        <v>274.17</v>
      </c>
      <c r="P42" s="307">
        <f t="shared" si="16"/>
        <v>0.5252239865597484</v>
      </c>
      <c r="Q42" s="135">
        <v>148.15</v>
      </c>
      <c r="R42" s="235">
        <v>302.66</v>
      </c>
      <c r="S42" s="239">
        <f t="shared" si="17"/>
        <v>1.0112406410753731</v>
      </c>
      <c r="T42" s="243">
        <v>158.508</v>
      </c>
      <c r="U42" s="246">
        <v>298.83</v>
      </c>
      <c r="V42" s="249">
        <f t="shared" si="18"/>
        <v>1.081942163588088</v>
      </c>
      <c r="W42" s="243">
        <v>202.94</v>
      </c>
      <c r="X42" s="246">
        <v>353.73</v>
      </c>
      <c r="Y42" s="249">
        <f t="shared" si="19"/>
        <v>1.3852256206536362</v>
      </c>
      <c r="Z42" s="243">
        <v>167.058</v>
      </c>
      <c r="AA42" s="246">
        <v>322.3</v>
      </c>
      <c r="AB42" s="249">
        <f t="shared" si="20"/>
        <v>1.1403026595799506</v>
      </c>
      <c r="AC42" s="263">
        <v>135.785</v>
      </c>
      <c r="AD42" s="264">
        <v>292.46</v>
      </c>
      <c r="AE42" s="268">
        <f t="shared" si="6"/>
        <v>0.9268397600298315</v>
      </c>
      <c r="AF42" s="263">
        <v>119.503</v>
      </c>
      <c r="AG42" s="264">
        <v>322.23</v>
      </c>
      <c r="AH42" s="249">
        <f t="shared" si="7"/>
        <v>0.8157022634521114</v>
      </c>
      <c r="AI42" s="136">
        <f t="shared" si="8"/>
        <v>1008.8910000000001</v>
      </c>
      <c r="AJ42" s="230">
        <f t="shared" si="9"/>
        <v>0.9837824421341057</v>
      </c>
      <c r="AK42" s="282">
        <f t="shared" si="21"/>
        <v>16.63146999999981</v>
      </c>
      <c r="AL42" s="285">
        <f t="shared" si="11"/>
        <v>22286.16979999974</v>
      </c>
    </row>
    <row r="43" spans="1:38" ht="12.75" customHeight="1">
      <c r="A43" s="273" t="s">
        <v>21</v>
      </c>
      <c r="B43" s="149">
        <v>4003.2</v>
      </c>
      <c r="C43" s="34">
        <v>3939.5</v>
      </c>
      <c r="D43" s="304">
        <v>63.69999999999982</v>
      </c>
      <c r="E43" s="299">
        <f t="shared" si="0"/>
        <v>146.94335</v>
      </c>
      <c r="F43" s="135"/>
      <c r="G43" s="167"/>
      <c r="H43" s="135"/>
      <c r="I43" s="167"/>
      <c r="J43" s="135"/>
      <c r="K43" s="167"/>
      <c r="L43" s="135"/>
      <c r="M43" s="167"/>
      <c r="N43" s="135">
        <v>68.567</v>
      </c>
      <c r="O43" s="235">
        <v>250.894</v>
      </c>
      <c r="P43" s="307">
        <f t="shared" si="16"/>
        <v>0.4666220009275683</v>
      </c>
      <c r="Q43" s="135">
        <v>117.295</v>
      </c>
      <c r="R43" s="235">
        <v>231.21</v>
      </c>
      <c r="S43" s="239">
        <f t="shared" si="17"/>
        <v>0.7982327883500682</v>
      </c>
      <c r="T43" s="243">
        <v>115.337</v>
      </c>
      <c r="U43" s="246">
        <v>226.43</v>
      </c>
      <c r="V43" s="249">
        <f t="shared" si="18"/>
        <v>0.7849079254011835</v>
      </c>
      <c r="W43" s="243">
        <v>146.178</v>
      </c>
      <c r="X43" s="246">
        <v>220.986</v>
      </c>
      <c r="Y43" s="249">
        <f t="shared" si="19"/>
        <v>0.9947915302053477</v>
      </c>
      <c r="Z43" s="243">
        <v>129.803</v>
      </c>
      <c r="AA43" s="246">
        <v>229.32</v>
      </c>
      <c r="AB43" s="249">
        <f t="shared" si="20"/>
        <v>0.8833540272492766</v>
      </c>
      <c r="AC43" s="263">
        <v>116.547</v>
      </c>
      <c r="AD43" s="264">
        <v>252.55</v>
      </c>
      <c r="AE43" s="268">
        <f t="shared" si="6"/>
        <v>0.7931423912684717</v>
      </c>
      <c r="AF43" s="263">
        <v>95.056</v>
      </c>
      <c r="AG43" s="264">
        <v>293.343</v>
      </c>
      <c r="AH43" s="249">
        <f t="shared" si="7"/>
        <v>0.6468887499842626</v>
      </c>
      <c r="AI43" s="136">
        <f t="shared" si="8"/>
        <v>788.7830000000001</v>
      </c>
      <c r="AJ43" s="230">
        <f t="shared" si="9"/>
        <v>0.766848487626597</v>
      </c>
      <c r="AK43" s="282">
        <f t="shared" si="21"/>
        <v>239.82044999999994</v>
      </c>
      <c r="AL43" s="285">
        <f t="shared" si="11"/>
        <v>321359.40299999993</v>
      </c>
    </row>
    <row r="44" spans="1:38" ht="12.75" customHeight="1">
      <c r="A44" s="6" t="s">
        <v>145</v>
      </c>
      <c r="B44" s="150">
        <v>3896.1</v>
      </c>
      <c r="C44" s="104">
        <v>3764</v>
      </c>
      <c r="D44" s="304">
        <v>132.1</v>
      </c>
      <c r="E44" s="302">
        <f t="shared" si="0"/>
        <v>140.3972</v>
      </c>
      <c r="F44" s="13"/>
      <c r="G44" s="26"/>
      <c r="H44" s="13"/>
      <c r="I44" s="26"/>
      <c r="J44" s="13"/>
      <c r="K44" s="26"/>
      <c r="L44" s="13"/>
      <c r="M44" s="26"/>
      <c r="N44" s="13">
        <v>62.627</v>
      </c>
      <c r="O44" s="59" t="s">
        <v>45</v>
      </c>
      <c r="P44" s="307"/>
      <c r="Q44" s="13">
        <v>123.516</v>
      </c>
      <c r="R44" s="59" t="s">
        <v>45</v>
      </c>
      <c r="S44" s="239"/>
      <c r="T44" s="243">
        <v>119.507</v>
      </c>
      <c r="U44" s="246" t="s">
        <v>45</v>
      </c>
      <c r="V44" s="249">
        <f t="shared" si="18"/>
        <v>0.8512064343163539</v>
      </c>
      <c r="W44" s="243">
        <v>147.137</v>
      </c>
      <c r="X44" s="246" t="s">
        <v>45</v>
      </c>
      <c r="Y44" s="249">
        <f t="shared" si="19"/>
        <v>1.0480052308735501</v>
      </c>
      <c r="Z44" s="243">
        <v>128.259</v>
      </c>
      <c r="AA44" s="246" t="s">
        <v>45</v>
      </c>
      <c r="AB44" s="249">
        <f t="shared" si="20"/>
        <v>0.9135438598490567</v>
      </c>
      <c r="AC44" s="263">
        <v>108.532</v>
      </c>
      <c r="AD44" s="264" t="s">
        <v>45</v>
      </c>
      <c r="AE44" s="268">
        <f t="shared" si="6"/>
        <v>0.7730353596795377</v>
      </c>
      <c r="AF44" s="263">
        <v>101.228</v>
      </c>
      <c r="AG44" s="264" t="s">
        <v>45</v>
      </c>
      <c r="AH44" s="249">
        <f t="shared" si="7"/>
        <v>0.7210115301444758</v>
      </c>
      <c r="AI44" s="200">
        <f t="shared" si="8"/>
        <v>790.8059999999999</v>
      </c>
      <c r="AJ44" s="233">
        <f t="shared" si="9"/>
        <v>0.8613604829725949</v>
      </c>
      <c r="AK44" s="282">
        <f t="shared" si="21"/>
        <v>191.97440000000006</v>
      </c>
      <c r="AL44" s="285">
        <f t="shared" si="11"/>
        <v>257245.69600000008</v>
      </c>
    </row>
    <row r="45" spans="1:38" ht="12.75" customHeight="1">
      <c r="A45" s="6" t="s">
        <v>22</v>
      </c>
      <c r="B45" s="36">
        <v>4041.1</v>
      </c>
      <c r="C45" s="36">
        <v>4041.1</v>
      </c>
      <c r="D45" s="304"/>
      <c r="E45" s="299">
        <f t="shared" si="0"/>
        <v>150.73302999999999</v>
      </c>
      <c r="F45" s="135"/>
      <c r="G45" s="167"/>
      <c r="H45" s="135"/>
      <c r="I45" s="167"/>
      <c r="J45" s="112"/>
      <c r="K45" s="105"/>
      <c r="L45" s="135"/>
      <c r="M45" s="167"/>
      <c r="N45" s="135">
        <v>60.239</v>
      </c>
      <c r="O45" s="235">
        <v>298.546</v>
      </c>
      <c r="P45" s="307">
        <f>N45/E45</f>
        <v>0.3996403442563319</v>
      </c>
      <c r="Q45" s="135">
        <v>120.15</v>
      </c>
      <c r="R45" s="235">
        <v>292.37</v>
      </c>
      <c r="S45" s="239">
        <f>Q45/E45</f>
        <v>0.7971046558275915</v>
      </c>
      <c r="T45" s="243">
        <v>117.56</v>
      </c>
      <c r="U45" s="246">
        <v>291.54</v>
      </c>
      <c r="V45" s="249">
        <f t="shared" si="18"/>
        <v>0.7799219587107087</v>
      </c>
      <c r="W45" s="243">
        <v>148.92</v>
      </c>
      <c r="X45" s="246">
        <v>297.62</v>
      </c>
      <c r="Y45" s="249">
        <f t="shared" si="19"/>
        <v>0.9879719129908023</v>
      </c>
      <c r="Z45" s="243">
        <v>126.28</v>
      </c>
      <c r="AA45" s="246">
        <v>305.04</v>
      </c>
      <c r="AB45" s="249">
        <f t="shared" si="20"/>
        <v>0.8377725837528777</v>
      </c>
      <c r="AC45" s="263">
        <v>104.82</v>
      </c>
      <c r="AD45" s="264">
        <v>284.55</v>
      </c>
      <c r="AE45" s="268">
        <f t="shared" si="6"/>
        <v>0.6954016647844206</v>
      </c>
      <c r="AF45" s="263">
        <v>97.01</v>
      </c>
      <c r="AG45" s="264">
        <v>328.34</v>
      </c>
      <c r="AH45" s="249">
        <f t="shared" si="7"/>
        <v>0.6435882035941294</v>
      </c>
      <c r="AI45" s="136">
        <f t="shared" si="8"/>
        <v>774.979</v>
      </c>
      <c r="AJ45" s="230">
        <f t="shared" si="9"/>
        <v>0.7344859034166946</v>
      </c>
      <c r="AK45" s="282">
        <f t="shared" si="21"/>
        <v>280.15220999999997</v>
      </c>
      <c r="AL45" s="285">
        <f t="shared" si="11"/>
        <v>375403.9614</v>
      </c>
    </row>
    <row r="46" spans="1:38" ht="12.75" customHeight="1">
      <c r="A46" s="6" t="s">
        <v>228</v>
      </c>
      <c r="B46" s="308">
        <v>4062.3</v>
      </c>
      <c r="C46" s="308">
        <f>B46</f>
        <v>4062.3</v>
      </c>
      <c r="D46" s="309"/>
      <c r="E46" s="310">
        <f t="shared" si="0"/>
        <v>151.52379000000002</v>
      </c>
      <c r="F46" s="13"/>
      <c r="G46" s="26"/>
      <c r="H46" s="13"/>
      <c r="I46" s="26"/>
      <c r="J46" s="13"/>
      <c r="K46" s="26"/>
      <c r="L46" s="13"/>
      <c r="M46" s="26"/>
      <c r="N46" s="311"/>
      <c r="O46" s="312"/>
      <c r="P46" s="313"/>
      <c r="Q46" s="13"/>
      <c r="R46" s="59"/>
      <c r="S46" s="314"/>
      <c r="T46" s="243"/>
      <c r="U46" s="246"/>
      <c r="V46" s="314"/>
      <c r="W46" s="315">
        <v>103.06</v>
      </c>
      <c r="X46" s="316">
        <v>121.57</v>
      </c>
      <c r="Y46" s="249">
        <f t="shared" si="19"/>
        <v>0.6801572215161724</v>
      </c>
      <c r="Z46" s="315">
        <v>134.588</v>
      </c>
      <c r="AA46" s="316">
        <v>230.17</v>
      </c>
      <c r="AB46" s="249">
        <f t="shared" si="20"/>
        <v>0.8882301584457463</v>
      </c>
      <c r="AC46" s="318">
        <v>111.196</v>
      </c>
      <c r="AD46" s="319">
        <v>220.83</v>
      </c>
      <c r="AE46" s="268">
        <f t="shared" si="6"/>
        <v>0.7338517601757453</v>
      </c>
      <c r="AF46" s="320">
        <v>102.974</v>
      </c>
      <c r="AG46" s="319">
        <v>250.9</v>
      </c>
      <c r="AH46" s="249">
        <f t="shared" si="7"/>
        <v>0.6795896538754739</v>
      </c>
      <c r="AI46" s="138">
        <f t="shared" si="8"/>
        <v>451.818</v>
      </c>
      <c r="AJ46" s="322">
        <f t="shared" si="9"/>
        <v>0.7454571985032845</v>
      </c>
      <c r="AK46" s="323">
        <f>E46*4-AI46</f>
        <v>154.2771600000001</v>
      </c>
      <c r="AL46" s="285"/>
    </row>
    <row r="47" spans="1:38" ht="12.75" customHeight="1">
      <c r="A47" s="82" t="s">
        <v>120</v>
      </c>
      <c r="B47" s="77">
        <v>3251.4</v>
      </c>
      <c r="C47" s="77">
        <v>3251.4</v>
      </c>
      <c r="D47" s="304"/>
      <c r="E47" s="300">
        <f t="shared" si="0"/>
        <v>121.27722</v>
      </c>
      <c r="F47" s="135"/>
      <c r="G47" s="167"/>
      <c r="H47" s="135"/>
      <c r="I47" s="167"/>
      <c r="J47" s="135"/>
      <c r="K47" s="167"/>
      <c r="L47" s="135"/>
      <c r="M47" s="167"/>
      <c r="N47" s="135">
        <v>55.92</v>
      </c>
      <c r="O47" s="235">
        <v>149.79</v>
      </c>
      <c r="P47" s="307">
        <f>N47/E47</f>
        <v>0.46109236342983456</v>
      </c>
      <c r="Q47" s="135">
        <v>106.27</v>
      </c>
      <c r="R47" s="235">
        <v>160.48</v>
      </c>
      <c r="S47" s="239">
        <f>Q47/E47</f>
        <v>0.8762568930917116</v>
      </c>
      <c r="T47" s="243">
        <v>98.423</v>
      </c>
      <c r="U47" s="246">
        <v>154.311</v>
      </c>
      <c r="V47" s="249">
        <f>T47/E47</f>
        <v>0.8115538928085588</v>
      </c>
      <c r="W47" s="243">
        <v>115.969</v>
      </c>
      <c r="X47" s="246">
        <v>148.008</v>
      </c>
      <c r="Y47" s="249">
        <f t="shared" si="19"/>
        <v>0.9562306919634206</v>
      </c>
      <c r="Z47" s="243">
        <v>101.72</v>
      </c>
      <c r="AA47" s="246">
        <v>149.85</v>
      </c>
      <c r="AB47" s="249">
        <f t="shared" si="20"/>
        <v>0.838739542347689</v>
      </c>
      <c r="AC47" s="263">
        <v>87.21</v>
      </c>
      <c r="AD47" s="264">
        <v>151.61</v>
      </c>
      <c r="AE47" s="268">
        <f t="shared" si="6"/>
        <v>0.7190962985464211</v>
      </c>
      <c r="AF47" s="263">
        <v>72.285</v>
      </c>
      <c r="AG47" s="264">
        <v>174.42</v>
      </c>
      <c r="AH47" s="249">
        <f t="shared" si="7"/>
        <v>0.5960311425344347</v>
      </c>
      <c r="AI47" s="136">
        <f t="shared" si="8"/>
        <v>637.797</v>
      </c>
      <c r="AJ47" s="232">
        <f t="shared" si="9"/>
        <v>0.7512858321031529</v>
      </c>
      <c r="AK47" s="282">
        <f>E47*7-AI47</f>
        <v>211.14354000000003</v>
      </c>
      <c r="AL47" s="285">
        <f aca="true" t="shared" si="22" ref="AL47:AL53">AK47*1340</f>
        <v>282932.3436</v>
      </c>
    </row>
    <row r="48" spans="1:38" ht="12.75" customHeight="1">
      <c r="A48" s="6" t="s">
        <v>90</v>
      </c>
      <c r="B48" s="36">
        <v>5803.2</v>
      </c>
      <c r="C48" s="36">
        <v>5803.2</v>
      </c>
      <c r="D48" s="304"/>
      <c r="E48" s="139">
        <f t="shared" si="0"/>
        <v>216.45936</v>
      </c>
      <c r="F48" s="135"/>
      <c r="G48" s="167"/>
      <c r="H48" s="135"/>
      <c r="I48" s="167"/>
      <c r="J48" s="135"/>
      <c r="K48" s="167"/>
      <c r="L48" s="135"/>
      <c r="M48" s="167"/>
      <c r="N48" s="135">
        <v>82.117</v>
      </c>
      <c r="O48" s="235">
        <v>486.616</v>
      </c>
      <c r="P48" s="307">
        <f>N48/E48</f>
        <v>0.3793645144289441</v>
      </c>
      <c r="Q48" s="135">
        <v>155.279</v>
      </c>
      <c r="R48" s="235">
        <v>523.62</v>
      </c>
      <c r="S48" s="239">
        <f>Q48/E48</f>
        <v>0.7173586764739579</v>
      </c>
      <c r="T48" s="243">
        <v>168.449</v>
      </c>
      <c r="U48" s="246">
        <v>477.88</v>
      </c>
      <c r="V48" s="249">
        <f>T48/E48</f>
        <v>0.77820150627813</v>
      </c>
      <c r="W48" s="243">
        <v>219.658</v>
      </c>
      <c r="X48" s="246">
        <v>547.49</v>
      </c>
      <c r="Y48" s="249">
        <f t="shared" si="19"/>
        <v>1.014777092568323</v>
      </c>
      <c r="Z48" s="243">
        <v>187.401</v>
      </c>
      <c r="AA48" s="246">
        <v>514.92</v>
      </c>
      <c r="AB48" s="249">
        <f t="shared" si="20"/>
        <v>0.8657560476941261</v>
      </c>
      <c r="AC48" s="263">
        <v>168.666</v>
      </c>
      <c r="AD48" s="264">
        <v>539.39</v>
      </c>
      <c r="AE48" s="268">
        <f t="shared" si="6"/>
        <v>0.7792040039294211</v>
      </c>
      <c r="AF48" s="263">
        <v>74.211</v>
      </c>
      <c r="AG48" s="264">
        <v>597.05</v>
      </c>
      <c r="AH48" s="249">
        <f t="shared" si="7"/>
        <v>0.3428403373270622</v>
      </c>
      <c r="AI48" s="136">
        <f t="shared" si="8"/>
        <v>1055.781</v>
      </c>
      <c r="AJ48" s="230">
        <f t="shared" si="9"/>
        <v>0.6967860255285664</v>
      </c>
      <c r="AK48" s="282">
        <f>E48*7-AI48</f>
        <v>459.43452</v>
      </c>
      <c r="AL48" s="285">
        <f t="shared" si="22"/>
        <v>615642.2568</v>
      </c>
    </row>
    <row r="49" spans="1:38" ht="12.75" customHeight="1">
      <c r="A49" s="328" t="s">
        <v>252</v>
      </c>
      <c r="B49" s="308">
        <v>4424.7</v>
      </c>
      <c r="C49" s="308">
        <f>B49</f>
        <v>4424.7</v>
      </c>
      <c r="D49" s="309"/>
      <c r="E49" s="310">
        <f t="shared" si="0"/>
        <v>165.04130999999998</v>
      </c>
      <c r="F49" s="13"/>
      <c r="G49" s="26"/>
      <c r="H49" s="13"/>
      <c r="I49" s="26"/>
      <c r="J49" s="13"/>
      <c r="K49" s="26"/>
      <c r="L49" s="13"/>
      <c r="M49" s="26"/>
      <c r="N49" s="311"/>
      <c r="O49" s="312"/>
      <c r="P49" s="336"/>
      <c r="Q49" s="13"/>
      <c r="R49" s="59"/>
      <c r="S49" s="337"/>
      <c r="T49" s="243"/>
      <c r="U49" s="246"/>
      <c r="V49" s="314"/>
      <c r="W49" s="315"/>
      <c r="X49" s="316"/>
      <c r="Y49" s="317"/>
      <c r="Z49" s="315"/>
      <c r="AA49" s="316"/>
      <c r="AB49" s="249"/>
      <c r="AC49" s="318">
        <v>74.06</v>
      </c>
      <c r="AD49" s="319">
        <v>188.58</v>
      </c>
      <c r="AE49" s="268">
        <f t="shared" si="6"/>
        <v>0.44873613763729825</v>
      </c>
      <c r="AF49" s="320">
        <v>81.43</v>
      </c>
      <c r="AG49" s="319">
        <v>336.89</v>
      </c>
      <c r="AH49" s="249">
        <f t="shared" si="7"/>
        <v>0.49339162419396704</v>
      </c>
      <c r="AI49" s="138">
        <f t="shared" si="8"/>
        <v>155.49</v>
      </c>
      <c r="AJ49" s="322">
        <f t="shared" si="9"/>
        <v>0.47106388091563267</v>
      </c>
      <c r="AK49" s="323">
        <f>E49*2-AI49</f>
        <v>174.59261999999995</v>
      </c>
      <c r="AL49" s="285">
        <f t="shared" si="22"/>
        <v>233954.11079999994</v>
      </c>
    </row>
    <row r="50" spans="1:38" ht="12.75" customHeight="1">
      <c r="A50" s="6" t="s">
        <v>121</v>
      </c>
      <c r="B50" s="77">
        <v>2720.5</v>
      </c>
      <c r="C50" s="77">
        <v>2720.5</v>
      </c>
      <c r="D50" s="304"/>
      <c r="E50" s="300">
        <f t="shared" si="0"/>
        <v>101.47465</v>
      </c>
      <c r="F50" s="135"/>
      <c r="G50" s="167"/>
      <c r="H50" s="135"/>
      <c r="I50" s="167"/>
      <c r="J50" s="135"/>
      <c r="K50" s="167"/>
      <c r="L50" s="135"/>
      <c r="M50" s="167"/>
      <c r="N50" s="135">
        <v>46.644</v>
      </c>
      <c r="O50" s="235">
        <v>241.68</v>
      </c>
      <c r="P50" s="307">
        <f>N50/E50</f>
        <v>0.4596616002124669</v>
      </c>
      <c r="Q50" s="135">
        <v>92.401</v>
      </c>
      <c r="R50" s="235">
        <v>247.45</v>
      </c>
      <c r="S50" s="239">
        <f>Q50/E50</f>
        <v>0.9105821010469117</v>
      </c>
      <c r="T50" s="243">
        <v>92.557</v>
      </c>
      <c r="U50" s="246">
        <v>229.64</v>
      </c>
      <c r="V50" s="249">
        <f>T50/E50</f>
        <v>0.9121194308135087</v>
      </c>
      <c r="W50" s="243">
        <v>117.263</v>
      </c>
      <c r="X50" s="246">
        <v>216.23</v>
      </c>
      <c r="Y50" s="249">
        <f>W50/E50</f>
        <v>1.155589105259294</v>
      </c>
      <c r="Z50" s="243">
        <v>100.897</v>
      </c>
      <c r="AA50" s="246">
        <v>211.51</v>
      </c>
      <c r="AB50" s="249">
        <f>Z50/E50</f>
        <v>0.9943074452584957</v>
      </c>
      <c r="AC50" s="263">
        <v>86.032</v>
      </c>
      <c r="AD50" s="264">
        <v>186.5</v>
      </c>
      <c r="AE50" s="268">
        <f t="shared" si="6"/>
        <v>0.8478176569221968</v>
      </c>
      <c r="AF50" s="263">
        <v>74.315</v>
      </c>
      <c r="AG50" s="264">
        <v>216.86</v>
      </c>
      <c r="AH50" s="249">
        <f t="shared" si="7"/>
        <v>0.7323503949015838</v>
      </c>
      <c r="AI50" s="136">
        <f t="shared" si="8"/>
        <v>610.1089999999999</v>
      </c>
      <c r="AJ50" s="232">
        <f t="shared" si="9"/>
        <v>0.858918247773494</v>
      </c>
      <c r="AK50" s="282">
        <f>E50*7-AI50</f>
        <v>100.21355000000005</v>
      </c>
      <c r="AL50" s="285">
        <f t="shared" si="22"/>
        <v>134286.15700000006</v>
      </c>
    </row>
    <row r="51" spans="1:38" ht="12.75" customHeight="1">
      <c r="A51" s="6" t="s">
        <v>28</v>
      </c>
      <c r="B51" s="36">
        <v>2726.4</v>
      </c>
      <c r="C51" s="36">
        <v>2726.4</v>
      </c>
      <c r="D51" s="304"/>
      <c r="E51" s="139">
        <f t="shared" si="0"/>
        <v>101.69472</v>
      </c>
      <c r="F51" s="135"/>
      <c r="G51" s="167"/>
      <c r="H51" s="135"/>
      <c r="I51" s="167"/>
      <c r="J51" s="135"/>
      <c r="K51" s="167"/>
      <c r="L51" s="135"/>
      <c r="M51" s="167"/>
      <c r="N51" s="135">
        <v>45.934</v>
      </c>
      <c r="O51" s="235">
        <v>257.179</v>
      </c>
      <c r="P51" s="307">
        <f>N51/E51</f>
        <v>0.45168520056891837</v>
      </c>
      <c r="Q51" s="135">
        <v>78.811</v>
      </c>
      <c r="R51" s="235">
        <v>278.445</v>
      </c>
      <c r="S51" s="239">
        <f>Q51/E51</f>
        <v>0.7749763212878702</v>
      </c>
      <c r="T51" s="243">
        <v>78.55</v>
      </c>
      <c r="U51" s="246">
        <v>277.33</v>
      </c>
      <c r="V51" s="249">
        <f>T51/E51</f>
        <v>0.7724098163601807</v>
      </c>
      <c r="W51" s="243">
        <v>113.35</v>
      </c>
      <c r="X51" s="246">
        <v>293.6</v>
      </c>
      <c r="Y51" s="249">
        <f>W51/E51</f>
        <v>1.114610473385442</v>
      </c>
      <c r="Z51" s="243">
        <v>89.553</v>
      </c>
      <c r="AA51" s="246">
        <v>287.16</v>
      </c>
      <c r="AB51" s="249">
        <f>Z51/E51</f>
        <v>0.8806061907638862</v>
      </c>
      <c r="AC51" s="263">
        <v>65.236</v>
      </c>
      <c r="AD51" s="264">
        <v>177.339</v>
      </c>
      <c r="AE51" s="268">
        <f t="shared" si="6"/>
        <v>0.6414885649913782</v>
      </c>
      <c r="AF51" s="263">
        <v>62.48</v>
      </c>
      <c r="AG51" s="264">
        <v>194.54</v>
      </c>
      <c r="AH51" s="249">
        <f t="shared" si="7"/>
        <v>0.6143878462913315</v>
      </c>
      <c r="AI51" s="136">
        <f t="shared" si="8"/>
        <v>533.914</v>
      </c>
      <c r="AJ51" s="230">
        <f t="shared" si="9"/>
        <v>0.7500234876641437</v>
      </c>
      <c r="AK51" s="282">
        <f>E51*7-AI51</f>
        <v>177.94904000000008</v>
      </c>
      <c r="AL51" s="285">
        <f t="shared" si="22"/>
        <v>238451.7136000001</v>
      </c>
    </row>
    <row r="52" spans="1:38" ht="12.75" customHeight="1">
      <c r="A52" s="53" t="s">
        <v>91</v>
      </c>
      <c r="B52" s="50">
        <v>4438.9</v>
      </c>
      <c r="C52" s="50">
        <v>4438.9</v>
      </c>
      <c r="D52" s="304"/>
      <c r="E52" s="137">
        <f t="shared" si="0"/>
        <v>165.57097</v>
      </c>
      <c r="F52" s="135"/>
      <c r="G52" s="167"/>
      <c r="H52" s="135"/>
      <c r="I52" s="167"/>
      <c r="J52" s="135"/>
      <c r="K52" s="167"/>
      <c r="L52" s="135"/>
      <c r="M52" s="167"/>
      <c r="N52" s="135">
        <v>71.38</v>
      </c>
      <c r="O52" s="235">
        <v>429.87</v>
      </c>
      <c r="P52" s="307">
        <f>N52/E52</f>
        <v>0.4311142224992702</v>
      </c>
      <c r="Q52" s="135">
        <v>143.183</v>
      </c>
      <c r="R52" s="235">
        <v>459.56</v>
      </c>
      <c r="S52" s="239">
        <f>Q52/E52</f>
        <v>0.8647832406852481</v>
      </c>
      <c r="T52" s="243">
        <v>141.19</v>
      </c>
      <c r="U52" s="246">
        <v>433.2</v>
      </c>
      <c r="V52" s="249">
        <f>T52/E52</f>
        <v>0.852746106397758</v>
      </c>
      <c r="W52" s="243">
        <v>169.845</v>
      </c>
      <c r="X52" s="246">
        <v>476.47</v>
      </c>
      <c r="Y52" s="249">
        <f>W52/E52</f>
        <v>1.0258138851273264</v>
      </c>
      <c r="Z52" s="243">
        <v>150.166</v>
      </c>
      <c r="AA52" s="246">
        <v>448.99</v>
      </c>
      <c r="AB52" s="249">
        <f>Z52/E52</f>
        <v>0.9069585084873273</v>
      </c>
      <c r="AC52" s="263">
        <v>122.182</v>
      </c>
      <c r="AD52" s="264">
        <v>434.64</v>
      </c>
      <c r="AE52" s="268">
        <f t="shared" si="6"/>
        <v>0.7379433725610233</v>
      </c>
      <c r="AF52" s="263">
        <v>114.607</v>
      </c>
      <c r="AG52" s="264">
        <v>480.44</v>
      </c>
      <c r="AH52" s="249">
        <f t="shared" si="7"/>
        <v>0.6921925987387766</v>
      </c>
      <c r="AI52" s="136">
        <f t="shared" si="8"/>
        <v>912.5529999999999</v>
      </c>
      <c r="AJ52" s="230">
        <f t="shared" si="9"/>
        <v>0.7873645620709614</v>
      </c>
      <c r="AK52" s="282">
        <f>E52*7-AI52</f>
        <v>246.44379000000004</v>
      </c>
      <c r="AL52" s="285">
        <f t="shared" si="22"/>
        <v>330234.67860000004</v>
      </c>
    </row>
    <row r="53" spans="1:38" ht="12.75" customHeight="1">
      <c r="A53" s="6" t="s">
        <v>44</v>
      </c>
      <c r="B53" s="36">
        <v>4430.4</v>
      </c>
      <c r="C53" s="36">
        <v>4430.4</v>
      </c>
      <c r="D53" s="304"/>
      <c r="E53" s="139">
        <f t="shared" si="0"/>
        <v>165.25392</v>
      </c>
      <c r="F53" s="135"/>
      <c r="G53" s="167"/>
      <c r="H53" s="135"/>
      <c r="I53" s="167"/>
      <c r="J53" s="135"/>
      <c r="K53" s="167"/>
      <c r="L53" s="135"/>
      <c r="M53" s="167"/>
      <c r="N53" s="135">
        <v>68.846</v>
      </c>
      <c r="O53" s="235">
        <v>312.06</v>
      </c>
      <c r="P53" s="307">
        <f>N53/E53</f>
        <v>0.416607363988703</v>
      </c>
      <c r="Q53" s="135">
        <v>138.102</v>
      </c>
      <c r="R53" s="235">
        <v>373.17</v>
      </c>
      <c r="S53" s="239">
        <f>Q53/E53</f>
        <v>0.83569575838201</v>
      </c>
      <c r="T53" s="243">
        <v>136.617</v>
      </c>
      <c r="U53" s="246">
        <v>352.98</v>
      </c>
      <c r="V53" s="249">
        <f>T53/E53</f>
        <v>0.8267095872824075</v>
      </c>
      <c r="W53" s="243">
        <v>173.333</v>
      </c>
      <c r="X53" s="246">
        <v>394.09</v>
      </c>
      <c r="Y53" s="249">
        <f>W53/E53</f>
        <v>1.0488888856615324</v>
      </c>
      <c r="Z53" s="243">
        <v>142.143</v>
      </c>
      <c r="AA53" s="246">
        <v>385.83</v>
      </c>
      <c r="AB53" s="249">
        <f>Z53/E53</f>
        <v>0.8601490361015339</v>
      </c>
      <c r="AC53" s="263">
        <v>118.836</v>
      </c>
      <c r="AD53" s="264">
        <v>360.06</v>
      </c>
      <c r="AE53" s="268">
        <f t="shared" si="6"/>
        <v>0.7191115345403002</v>
      </c>
      <c r="AF53" s="263">
        <v>96.835</v>
      </c>
      <c r="AG53" s="264">
        <v>364.07</v>
      </c>
      <c r="AH53" s="249">
        <f t="shared" si="7"/>
        <v>0.5859770225117806</v>
      </c>
      <c r="AI53" s="136">
        <f t="shared" si="8"/>
        <v>874.7120000000001</v>
      </c>
      <c r="AJ53" s="230">
        <f t="shared" si="9"/>
        <v>0.7561627412097526</v>
      </c>
      <c r="AK53" s="282">
        <f>E53*7-AI53</f>
        <v>282.06543999999974</v>
      </c>
      <c r="AL53" s="285">
        <f t="shared" si="22"/>
        <v>377967.68959999963</v>
      </c>
    </row>
    <row r="54" spans="1:5" ht="12.75" customHeight="1">
      <c r="A54" s="27"/>
      <c r="B54" s="27"/>
      <c r="C54" s="28"/>
      <c r="D54" s="28"/>
      <c r="E54" s="29"/>
    </row>
    <row r="55" ht="12.75" customHeight="1"/>
  </sheetData>
  <sheetProtection/>
  <mergeCells count="14">
    <mergeCell ref="F3:G3"/>
    <mergeCell ref="H3:I3"/>
    <mergeCell ref="J3:K3"/>
    <mergeCell ref="L3:M3"/>
    <mergeCell ref="N3:P3"/>
    <mergeCell ref="Q3:S3"/>
    <mergeCell ref="AK3:AK5"/>
    <mergeCell ref="AL3:AL5"/>
    <mergeCell ref="T3:V3"/>
    <mergeCell ref="W3:Y3"/>
    <mergeCell ref="Z3:AB3"/>
    <mergeCell ref="AC3:AE3"/>
    <mergeCell ref="AF3:AH3"/>
    <mergeCell ref="AJ3:A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AL56"/>
  <sheetViews>
    <sheetView zoomScalePageLayoutView="0" workbookViewId="0" topLeftCell="A1">
      <pane xSplit="1" topLeftCell="AA1" activePane="topRight" state="frozen"/>
      <selection pane="topLeft" activeCell="P7" sqref="P7:V56"/>
      <selection pane="topRight" activeCell="N9" sqref="N9:AH9"/>
    </sheetView>
  </sheetViews>
  <sheetFormatPr defaultColWidth="9.140625" defaultRowHeight="12.75"/>
  <cols>
    <col min="1" max="1" width="15.8515625" style="0" customWidth="1"/>
    <col min="2" max="2" width="9.8515625" style="0" customWidth="1"/>
    <col min="3" max="4" width="10.140625" style="0" customWidth="1"/>
    <col min="5" max="5" width="8.28125" style="0" customWidth="1"/>
    <col min="6" max="35" width="9.140625" style="95" customWidth="1"/>
    <col min="36" max="36" width="11.8515625" style="95" customWidth="1"/>
    <col min="37" max="37" width="11.57421875" style="0" customWidth="1"/>
    <col min="38" max="38" width="17.28125" style="0" customWidth="1"/>
  </cols>
  <sheetData>
    <row r="2" spans="1:5" ht="16.5" thickBot="1">
      <c r="A2" s="1"/>
      <c r="B2" s="1"/>
      <c r="C2" s="1"/>
      <c r="D2" s="1"/>
      <c r="E2" s="72" t="s">
        <v>24</v>
      </c>
    </row>
    <row r="3" spans="1:38" ht="27" customHeight="1">
      <c r="A3" s="16"/>
      <c r="B3" s="22" t="s">
        <v>174</v>
      </c>
      <c r="C3" s="22" t="s">
        <v>173</v>
      </c>
      <c r="D3" s="22"/>
      <c r="E3" s="60" t="s">
        <v>9</v>
      </c>
      <c r="F3" s="343" t="s">
        <v>39</v>
      </c>
      <c r="G3" s="345"/>
      <c r="H3" s="343" t="s">
        <v>40</v>
      </c>
      <c r="I3" s="345"/>
      <c r="J3" s="343" t="s">
        <v>41</v>
      </c>
      <c r="K3" s="345"/>
      <c r="L3" s="343" t="s">
        <v>52</v>
      </c>
      <c r="M3" s="345"/>
      <c r="N3" s="349" t="s">
        <v>53</v>
      </c>
      <c r="O3" s="344"/>
      <c r="P3" s="345"/>
      <c r="Q3" s="343" t="s">
        <v>94</v>
      </c>
      <c r="R3" s="344"/>
      <c r="S3" s="345"/>
      <c r="T3" s="343" t="s">
        <v>99</v>
      </c>
      <c r="U3" s="344"/>
      <c r="V3" s="345"/>
      <c r="W3" s="343" t="s">
        <v>4</v>
      </c>
      <c r="X3" s="344"/>
      <c r="Y3" s="345"/>
      <c r="Z3" s="343" t="s">
        <v>5</v>
      </c>
      <c r="AA3" s="344"/>
      <c r="AB3" s="345"/>
      <c r="AC3" s="343" t="s">
        <v>6</v>
      </c>
      <c r="AD3" s="344"/>
      <c r="AE3" s="345"/>
      <c r="AF3" s="343" t="s">
        <v>7</v>
      </c>
      <c r="AG3" s="344"/>
      <c r="AH3" s="345"/>
      <c r="AI3" s="204" t="s">
        <v>172</v>
      </c>
      <c r="AJ3" s="346" t="s">
        <v>112</v>
      </c>
      <c r="AK3" s="340" t="s">
        <v>176</v>
      </c>
      <c r="AL3" s="340" t="s">
        <v>177</v>
      </c>
    </row>
    <row r="4" spans="1:38" ht="89.25" customHeight="1">
      <c r="A4" s="18" t="s">
        <v>0</v>
      </c>
      <c r="B4" s="21" t="s">
        <v>175</v>
      </c>
      <c r="C4" s="21" t="s">
        <v>1</v>
      </c>
      <c r="D4" s="21"/>
      <c r="E4" s="61" t="s">
        <v>10</v>
      </c>
      <c r="F4" s="252" t="s">
        <v>3</v>
      </c>
      <c r="G4" s="253" t="s">
        <v>2</v>
      </c>
      <c r="H4" s="252" t="s">
        <v>3</v>
      </c>
      <c r="I4" s="253" t="s">
        <v>2</v>
      </c>
      <c r="J4" s="252" t="s">
        <v>3</v>
      </c>
      <c r="K4" s="253" t="s">
        <v>2</v>
      </c>
      <c r="L4" s="252" t="s">
        <v>3</v>
      </c>
      <c r="M4" s="253" t="s">
        <v>2</v>
      </c>
      <c r="N4" s="120" t="s">
        <v>207</v>
      </c>
      <c r="O4" s="121" t="s">
        <v>2</v>
      </c>
      <c r="P4" s="119" t="s">
        <v>13</v>
      </c>
      <c r="Q4" s="117" t="s">
        <v>207</v>
      </c>
      <c r="R4" s="121" t="s">
        <v>2</v>
      </c>
      <c r="S4" s="119" t="s">
        <v>13</v>
      </c>
      <c r="T4" s="117" t="s">
        <v>207</v>
      </c>
      <c r="U4" s="121" t="s">
        <v>2</v>
      </c>
      <c r="V4" s="119" t="s">
        <v>13</v>
      </c>
      <c r="W4" s="117" t="s">
        <v>207</v>
      </c>
      <c r="X4" s="121" t="s">
        <v>2</v>
      </c>
      <c r="Y4" s="119" t="s">
        <v>13</v>
      </c>
      <c r="Z4" s="117" t="s">
        <v>207</v>
      </c>
      <c r="AA4" s="121" t="s">
        <v>2</v>
      </c>
      <c r="AB4" s="119" t="s">
        <v>13</v>
      </c>
      <c r="AC4" s="117" t="s">
        <v>207</v>
      </c>
      <c r="AD4" s="121" t="s">
        <v>2</v>
      </c>
      <c r="AE4" s="119" t="s">
        <v>13</v>
      </c>
      <c r="AF4" s="117" t="s">
        <v>207</v>
      </c>
      <c r="AG4" s="121" t="s">
        <v>2</v>
      </c>
      <c r="AH4" s="119" t="s">
        <v>13</v>
      </c>
      <c r="AI4" s="205" t="s">
        <v>3</v>
      </c>
      <c r="AJ4" s="347"/>
      <c r="AK4" s="341"/>
      <c r="AL4" s="342"/>
    </row>
    <row r="5" spans="1:38" ht="15.75" customHeight="1" thickBot="1">
      <c r="A5" s="18"/>
      <c r="B5" s="21"/>
      <c r="C5" s="21"/>
      <c r="D5" s="21"/>
      <c r="E5" s="61" t="s">
        <v>11</v>
      </c>
      <c r="F5" s="293" t="s">
        <v>11</v>
      </c>
      <c r="G5" s="294" t="s">
        <v>12</v>
      </c>
      <c r="H5" s="293" t="s">
        <v>11</v>
      </c>
      <c r="I5" s="294" t="s">
        <v>12</v>
      </c>
      <c r="J5" s="293" t="s">
        <v>11</v>
      </c>
      <c r="K5" s="294" t="s">
        <v>12</v>
      </c>
      <c r="L5" s="293" t="s">
        <v>11</v>
      </c>
      <c r="M5" s="294" t="s">
        <v>12</v>
      </c>
      <c r="N5" s="257" t="s">
        <v>11</v>
      </c>
      <c r="O5" s="124" t="s">
        <v>12</v>
      </c>
      <c r="P5" s="125" t="s">
        <v>14</v>
      </c>
      <c r="Q5" s="124" t="s">
        <v>11</v>
      </c>
      <c r="R5" s="124" t="s">
        <v>12</v>
      </c>
      <c r="S5" s="125" t="s">
        <v>14</v>
      </c>
      <c r="T5" s="124" t="s">
        <v>11</v>
      </c>
      <c r="U5" s="124" t="s">
        <v>12</v>
      </c>
      <c r="V5" s="125" t="s">
        <v>14</v>
      </c>
      <c r="W5" s="251" t="s">
        <v>11</v>
      </c>
      <c r="X5" s="124" t="s">
        <v>12</v>
      </c>
      <c r="Y5" s="125" t="s">
        <v>14</v>
      </c>
      <c r="Z5" s="251" t="s">
        <v>11</v>
      </c>
      <c r="AA5" s="124" t="s">
        <v>12</v>
      </c>
      <c r="AB5" s="125" t="s">
        <v>14</v>
      </c>
      <c r="AC5" s="251" t="s">
        <v>11</v>
      </c>
      <c r="AD5" s="124" t="s">
        <v>12</v>
      </c>
      <c r="AE5" s="125" t="s">
        <v>14</v>
      </c>
      <c r="AF5" s="251" t="s">
        <v>11</v>
      </c>
      <c r="AG5" s="124" t="s">
        <v>12</v>
      </c>
      <c r="AH5" s="125" t="s">
        <v>14</v>
      </c>
      <c r="AI5" s="206" t="s">
        <v>11</v>
      </c>
      <c r="AJ5" s="348"/>
      <c r="AK5" s="341"/>
      <c r="AL5" s="342"/>
    </row>
    <row r="6" spans="1:38" s="44" customFormat="1" ht="15.75" customHeight="1" thickBot="1">
      <c r="A6" s="278" t="s">
        <v>47</v>
      </c>
      <c r="B6" s="279" t="s">
        <v>60</v>
      </c>
      <c r="C6" s="279" t="s">
        <v>48</v>
      </c>
      <c r="D6" s="279" t="s">
        <v>70</v>
      </c>
      <c r="E6" s="279" t="s">
        <v>49</v>
      </c>
      <c r="F6" s="296" t="s">
        <v>195</v>
      </c>
      <c r="G6" s="297" t="s">
        <v>222</v>
      </c>
      <c r="H6" s="296" t="s">
        <v>202</v>
      </c>
      <c r="I6" s="297" t="s">
        <v>223</v>
      </c>
      <c r="J6" s="296" t="s">
        <v>200</v>
      </c>
      <c r="K6" s="297" t="s">
        <v>224</v>
      </c>
      <c r="L6" s="296" t="s">
        <v>197</v>
      </c>
      <c r="M6" s="297" t="s">
        <v>225</v>
      </c>
      <c r="N6" s="128" t="s">
        <v>206</v>
      </c>
      <c r="O6" s="128" t="s">
        <v>205</v>
      </c>
      <c r="P6" s="128" t="s">
        <v>204</v>
      </c>
      <c r="Q6" s="128" t="s">
        <v>210</v>
      </c>
      <c r="R6" s="128" t="s">
        <v>209</v>
      </c>
      <c r="S6" s="128" t="s">
        <v>208</v>
      </c>
      <c r="T6" s="128" t="s">
        <v>213</v>
      </c>
      <c r="U6" s="128" t="s">
        <v>212</v>
      </c>
      <c r="V6" s="128" t="s">
        <v>211</v>
      </c>
      <c r="W6" s="126" t="s">
        <v>214</v>
      </c>
      <c r="X6" s="128" t="s">
        <v>215</v>
      </c>
      <c r="Y6" s="128" t="s">
        <v>216</v>
      </c>
      <c r="Z6" s="126" t="s">
        <v>217</v>
      </c>
      <c r="AA6" s="128" t="s">
        <v>218</v>
      </c>
      <c r="AB6" s="128" t="s">
        <v>219</v>
      </c>
      <c r="AC6" s="254" t="s">
        <v>221</v>
      </c>
      <c r="AD6" s="255" t="s">
        <v>55</v>
      </c>
      <c r="AE6" s="256" t="s">
        <v>56</v>
      </c>
      <c r="AF6" s="254" t="s">
        <v>220</v>
      </c>
      <c r="AG6" s="255" t="s">
        <v>51</v>
      </c>
      <c r="AH6" s="256" t="s">
        <v>54</v>
      </c>
      <c r="AI6" s="132" t="s">
        <v>171</v>
      </c>
      <c r="AJ6" s="133" t="s">
        <v>113</v>
      </c>
      <c r="AK6" s="280" t="s">
        <v>178</v>
      </c>
      <c r="AL6" s="277" t="s">
        <v>179</v>
      </c>
    </row>
    <row r="7" spans="1:38" ht="12.75" customHeight="1">
      <c r="A7" s="185" t="s">
        <v>37</v>
      </c>
      <c r="B7" s="271">
        <v>4845.5</v>
      </c>
      <c r="C7" s="271">
        <v>4845.5</v>
      </c>
      <c r="D7" s="272"/>
      <c r="E7" s="289">
        <f aca="true" t="shared" si="0" ref="E7:E55">C7*0.0373</f>
        <v>180.73714999999999</v>
      </c>
      <c r="F7" s="295">
        <v>31.29</v>
      </c>
      <c r="G7" s="274">
        <v>589.32</v>
      </c>
      <c r="H7" s="295">
        <v>15.86</v>
      </c>
      <c r="I7" s="274">
        <v>300.97</v>
      </c>
      <c r="J7" s="295">
        <v>30.08</v>
      </c>
      <c r="K7" s="274">
        <v>572.81</v>
      </c>
      <c r="L7" s="295">
        <v>30.971</v>
      </c>
      <c r="M7" s="274">
        <v>555.243</v>
      </c>
      <c r="N7" s="291">
        <v>65.754</v>
      </c>
      <c r="O7" s="236">
        <v>443.37</v>
      </c>
      <c r="P7" s="238">
        <f>N7/E7</f>
        <v>0.36381009659607894</v>
      </c>
      <c r="Q7" s="134">
        <v>139.54</v>
      </c>
      <c r="R7" s="236">
        <v>376.27</v>
      </c>
      <c r="S7" s="238">
        <f aca="true" t="shared" si="1" ref="S7:S24">Q7/E7</f>
        <v>0.7720604203397032</v>
      </c>
      <c r="T7" s="242">
        <v>207.987</v>
      </c>
      <c r="U7" s="245">
        <v>312.31</v>
      </c>
      <c r="V7" s="248">
        <f aca="true" t="shared" si="2" ref="V7:V38">T7/E7</f>
        <v>1.150770608034928</v>
      </c>
      <c r="W7" s="242">
        <v>154.258</v>
      </c>
      <c r="X7" s="245">
        <v>361.67</v>
      </c>
      <c r="Y7" s="248">
        <f aca="true" t="shared" si="3" ref="Y7:Y35">W7/E7</f>
        <v>0.8534935955336245</v>
      </c>
      <c r="Z7" s="242">
        <v>174.603</v>
      </c>
      <c r="AA7" s="245">
        <v>354.63</v>
      </c>
      <c r="AB7" s="248">
        <f aca="true" t="shared" si="4" ref="AB7:AB22">Z7/E7</f>
        <v>0.9660603810561361</v>
      </c>
      <c r="AC7" s="261">
        <v>124.028</v>
      </c>
      <c r="AD7" s="262">
        <v>330.03</v>
      </c>
      <c r="AE7" s="267">
        <f aca="true" t="shared" si="5" ref="AE7:AE22">AC7/E7</f>
        <v>0.6862341250816449</v>
      </c>
      <c r="AF7" s="261">
        <v>138.403</v>
      </c>
      <c r="AG7" s="262">
        <v>294.89</v>
      </c>
      <c r="AH7" s="258">
        <f aca="true" t="shared" si="6" ref="AH7:AH22">AF7/E7</f>
        <v>0.7657695166710331</v>
      </c>
      <c r="AI7" s="202">
        <f aca="true" t="shared" si="7" ref="AI7:AI38">SUM(N7,Q7,T7,W7,Z7,,AC7,AF7)</f>
        <v>1004.5730000000001</v>
      </c>
      <c r="AJ7" s="229">
        <f aca="true" t="shared" si="8" ref="AJ7:AJ38">AVERAGE(P7,S7,V7,Y7,AB7,AE7,AH7)</f>
        <v>0.7940283919018783</v>
      </c>
      <c r="AK7" s="281">
        <f aca="true" t="shared" si="9" ref="AK7:AK38">E7*7-AI7</f>
        <v>260.58704999999986</v>
      </c>
      <c r="AL7" s="284">
        <f aca="true" t="shared" si="10" ref="AL7:AL38">AK7*1340</f>
        <v>349186.6469999998</v>
      </c>
    </row>
    <row r="8" spans="1:38" ht="12.75" customHeight="1">
      <c r="A8" s="273" t="s">
        <v>82</v>
      </c>
      <c r="B8" s="149">
        <v>8707.35</v>
      </c>
      <c r="C8" s="50">
        <v>7035.35</v>
      </c>
      <c r="D8" s="177">
        <v>1672</v>
      </c>
      <c r="E8" s="56">
        <f t="shared" si="0"/>
        <v>262.418555</v>
      </c>
      <c r="F8" s="13">
        <v>48.171</v>
      </c>
      <c r="G8" s="167">
        <v>425.335</v>
      </c>
      <c r="H8" s="135">
        <v>24.8</v>
      </c>
      <c r="I8" s="167">
        <v>232.28</v>
      </c>
      <c r="J8" s="135">
        <v>42.97</v>
      </c>
      <c r="K8" s="167">
        <v>396.69</v>
      </c>
      <c r="L8" s="135">
        <v>53.271</v>
      </c>
      <c r="M8" s="167">
        <v>383.961</v>
      </c>
      <c r="N8" s="182" t="s">
        <v>45</v>
      </c>
      <c r="O8" s="59" t="s">
        <v>45</v>
      </c>
      <c r="P8" s="239"/>
      <c r="Q8" s="135">
        <v>145.298</v>
      </c>
      <c r="R8" s="235">
        <v>437.547</v>
      </c>
      <c r="S8" s="239">
        <f t="shared" si="1"/>
        <v>0.553687981400553</v>
      </c>
      <c r="T8" s="243">
        <v>136.993</v>
      </c>
      <c r="U8" s="246">
        <v>234.85</v>
      </c>
      <c r="V8" s="249">
        <f t="shared" si="2"/>
        <v>0.5220400668695092</v>
      </c>
      <c r="W8" s="243">
        <v>160.376</v>
      </c>
      <c r="X8" s="246">
        <v>409.59</v>
      </c>
      <c r="Y8" s="249">
        <f t="shared" si="3"/>
        <v>0.6111458086490873</v>
      </c>
      <c r="Z8" s="243">
        <v>172.314</v>
      </c>
      <c r="AA8" s="246">
        <v>386.349</v>
      </c>
      <c r="AB8" s="249">
        <f t="shared" si="4"/>
        <v>0.6566380186035243</v>
      </c>
      <c r="AC8" s="263">
        <v>123.947</v>
      </c>
      <c r="AD8" s="264">
        <v>372.25</v>
      </c>
      <c r="AE8" s="268">
        <f t="shared" si="5"/>
        <v>0.4723255945068366</v>
      </c>
      <c r="AF8" s="263">
        <v>111.754</v>
      </c>
      <c r="AG8" s="264">
        <v>409.04</v>
      </c>
      <c r="AH8" s="249">
        <f t="shared" si="6"/>
        <v>0.42586165448552216</v>
      </c>
      <c r="AI8" s="136">
        <f t="shared" si="7"/>
        <v>850.682</v>
      </c>
      <c r="AJ8" s="230">
        <f t="shared" si="8"/>
        <v>0.5402831874191721</v>
      </c>
      <c r="AK8" s="282">
        <f t="shared" si="9"/>
        <v>986.2478850000002</v>
      </c>
      <c r="AL8" s="285">
        <f t="shared" si="10"/>
        <v>1321572.1659000004</v>
      </c>
    </row>
    <row r="9" spans="1:38" ht="12.75" customHeight="1">
      <c r="A9" s="6" t="s">
        <v>85</v>
      </c>
      <c r="B9" s="35">
        <v>3230.3</v>
      </c>
      <c r="C9" s="35">
        <v>3230.3</v>
      </c>
      <c r="D9" s="177"/>
      <c r="E9" s="55">
        <f t="shared" si="0"/>
        <v>120.49019000000001</v>
      </c>
      <c r="F9" s="135">
        <v>25.25</v>
      </c>
      <c r="G9" s="167">
        <v>239.44</v>
      </c>
      <c r="H9" s="135">
        <v>14.39</v>
      </c>
      <c r="I9" s="167">
        <v>149.26</v>
      </c>
      <c r="J9" s="135">
        <v>24.8</v>
      </c>
      <c r="K9" s="167">
        <v>232.28</v>
      </c>
      <c r="L9" s="135">
        <v>26.57</v>
      </c>
      <c r="M9" s="167">
        <v>258.49</v>
      </c>
      <c r="N9" s="183">
        <v>74.076</v>
      </c>
      <c r="O9" s="235">
        <v>261.89</v>
      </c>
      <c r="P9" s="239">
        <f aca="true" t="shared" si="11" ref="P9:P22">N9/E9</f>
        <v>0.6147886396394593</v>
      </c>
      <c r="Q9" s="135">
        <v>116.013</v>
      </c>
      <c r="R9" s="235">
        <v>232.36</v>
      </c>
      <c r="S9" s="239">
        <f t="shared" si="1"/>
        <v>0.9628418711929991</v>
      </c>
      <c r="T9" s="243">
        <v>150.253</v>
      </c>
      <c r="U9" s="246">
        <v>189.41</v>
      </c>
      <c r="V9" s="249">
        <f t="shared" si="2"/>
        <v>1.2470143834946228</v>
      </c>
      <c r="W9" s="243">
        <v>116.548</v>
      </c>
      <c r="X9" s="246">
        <v>244.57</v>
      </c>
      <c r="Y9" s="249">
        <f t="shared" si="3"/>
        <v>0.967282066697712</v>
      </c>
      <c r="Z9" s="243">
        <v>136.761</v>
      </c>
      <c r="AA9" s="246">
        <v>213.06</v>
      </c>
      <c r="AB9" s="249">
        <f t="shared" si="4"/>
        <v>1.1350384624673593</v>
      </c>
      <c r="AC9" s="263">
        <v>102.427</v>
      </c>
      <c r="AD9" s="264">
        <v>195.51</v>
      </c>
      <c r="AE9" s="268">
        <f t="shared" si="5"/>
        <v>0.850085803665842</v>
      </c>
      <c r="AF9" s="263">
        <v>104.893</v>
      </c>
      <c r="AG9" s="264">
        <v>247.96</v>
      </c>
      <c r="AH9" s="249">
        <f t="shared" si="6"/>
        <v>0.8705522001417708</v>
      </c>
      <c r="AI9" s="136">
        <f t="shared" si="7"/>
        <v>800.971</v>
      </c>
      <c r="AJ9" s="230">
        <f t="shared" si="8"/>
        <v>0.9496576324713951</v>
      </c>
      <c r="AK9" s="282">
        <f t="shared" si="9"/>
        <v>42.46033000000011</v>
      </c>
      <c r="AL9" s="285">
        <f t="shared" si="10"/>
        <v>56896.84220000015</v>
      </c>
    </row>
    <row r="10" spans="1:38" ht="12.75" customHeight="1">
      <c r="A10" s="6" t="s">
        <v>87</v>
      </c>
      <c r="B10" s="50">
        <v>5323.6</v>
      </c>
      <c r="C10" s="50">
        <v>4779.02</v>
      </c>
      <c r="D10" s="177">
        <v>544.5799999999999</v>
      </c>
      <c r="E10" s="56">
        <f t="shared" si="0"/>
        <v>178.25744600000002</v>
      </c>
      <c r="F10" s="135">
        <v>48.4</v>
      </c>
      <c r="G10" s="167">
        <v>684.163</v>
      </c>
      <c r="H10" s="135">
        <v>18.296</v>
      </c>
      <c r="I10" s="167">
        <v>251.38</v>
      </c>
      <c r="J10" s="135">
        <v>23.21</v>
      </c>
      <c r="K10" s="167">
        <v>231.17</v>
      </c>
      <c r="L10" s="135">
        <v>53.615</v>
      </c>
      <c r="M10" s="167">
        <v>736.93</v>
      </c>
      <c r="N10" s="183">
        <v>61.279</v>
      </c>
      <c r="O10" s="235">
        <v>792.92</v>
      </c>
      <c r="P10" s="239">
        <f t="shared" si="11"/>
        <v>0.34376684607048613</v>
      </c>
      <c r="Q10" s="135">
        <v>117.396</v>
      </c>
      <c r="R10" s="235">
        <v>801.23</v>
      </c>
      <c r="S10" s="239">
        <f t="shared" si="1"/>
        <v>0.6585755750141287</v>
      </c>
      <c r="T10" s="243">
        <v>168.463</v>
      </c>
      <c r="U10" s="246">
        <v>637.74</v>
      </c>
      <c r="V10" s="249">
        <f t="shared" si="2"/>
        <v>0.945054491580677</v>
      </c>
      <c r="W10" s="243">
        <v>166.34</v>
      </c>
      <c r="X10" s="246">
        <v>762.39</v>
      </c>
      <c r="Y10" s="249">
        <f t="shared" si="3"/>
        <v>0.9331447506546233</v>
      </c>
      <c r="Z10" s="243">
        <v>166.34</v>
      </c>
      <c r="AA10" s="246">
        <v>699.22</v>
      </c>
      <c r="AB10" s="249">
        <f t="shared" si="4"/>
        <v>0.9331447506546233</v>
      </c>
      <c r="AC10" s="263">
        <v>166.34</v>
      </c>
      <c r="AD10" s="264">
        <v>618.65</v>
      </c>
      <c r="AE10" s="268">
        <f t="shared" si="5"/>
        <v>0.9331447506546233</v>
      </c>
      <c r="AF10" s="263">
        <v>126.713</v>
      </c>
      <c r="AG10" s="264">
        <v>680.03</v>
      </c>
      <c r="AH10" s="249">
        <f t="shared" si="6"/>
        <v>0.7108426763839082</v>
      </c>
      <c r="AI10" s="136">
        <f t="shared" si="7"/>
        <v>972.8710000000001</v>
      </c>
      <c r="AJ10" s="230">
        <f t="shared" si="8"/>
        <v>0.7796676915732957</v>
      </c>
      <c r="AK10" s="282">
        <f t="shared" si="9"/>
        <v>274.93112199999996</v>
      </c>
      <c r="AL10" s="285">
        <f t="shared" si="10"/>
        <v>368407.70347999997</v>
      </c>
    </row>
    <row r="11" spans="1:38" ht="12.75" customHeight="1">
      <c r="A11" s="6" t="s">
        <v>86</v>
      </c>
      <c r="B11" s="36">
        <v>4927.5</v>
      </c>
      <c r="C11" s="36">
        <v>4927.5</v>
      </c>
      <c r="D11" s="177"/>
      <c r="E11" s="55">
        <f t="shared" si="0"/>
        <v>183.79575</v>
      </c>
      <c r="F11" s="135">
        <v>47.62</v>
      </c>
      <c r="G11" s="167">
        <v>480.17</v>
      </c>
      <c r="H11" s="135">
        <v>24.35</v>
      </c>
      <c r="I11" s="167">
        <v>237.32</v>
      </c>
      <c r="J11" s="135">
        <v>41.09</v>
      </c>
      <c r="K11" s="167">
        <v>608.6</v>
      </c>
      <c r="L11" s="135">
        <v>43.01</v>
      </c>
      <c r="M11" s="167">
        <v>377.18</v>
      </c>
      <c r="N11" s="183">
        <v>128.495</v>
      </c>
      <c r="O11" s="235">
        <v>468.692</v>
      </c>
      <c r="P11" s="239">
        <f t="shared" si="11"/>
        <v>0.6991184507802819</v>
      </c>
      <c r="Q11" s="135">
        <v>186.595</v>
      </c>
      <c r="R11" s="235">
        <v>492.166</v>
      </c>
      <c r="S11" s="239">
        <f t="shared" si="1"/>
        <v>1.015230221591087</v>
      </c>
      <c r="T11" s="243">
        <v>225.948</v>
      </c>
      <c r="U11" s="246">
        <v>408.063</v>
      </c>
      <c r="V11" s="249">
        <f t="shared" si="2"/>
        <v>1.229342898298791</v>
      </c>
      <c r="W11" s="243">
        <v>156.149</v>
      </c>
      <c r="X11" s="246">
        <v>515.47</v>
      </c>
      <c r="Y11" s="249">
        <f t="shared" si="3"/>
        <v>0.8495789483706778</v>
      </c>
      <c r="Z11" s="243">
        <v>219.754</v>
      </c>
      <c r="AA11" s="246">
        <v>451.55</v>
      </c>
      <c r="AB11" s="249">
        <f t="shared" si="4"/>
        <v>1.195642445486362</v>
      </c>
      <c r="AC11" s="263">
        <v>131.108</v>
      </c>
      <c r="AD11" s="264">
        <v>393.1</v>
      </c>
      <c r="AE11" s="268">
        <f t="shared" si="5"/>
        <v>0.7133353192334426</v>
      </c>
      <c r="AF11" s="263">
        <v>132.632</v>
      </c>
      <c r="AG11" s="264">
        <v>422.518</v>
      </c>
      <c r="AH11" s="249">
        <f t="shared" si="6"/>
        <v>0.7216271322922321</v>
      </c>
      <c r="AI11" s="136">
        <f t="shared" si="7"/>
        <v>1180.681</v>
      </c>
      <c r="AJ11" s="230">
        <f t="shared" si="8"/>
        <v>0.9176964880075535</v>
      </c>
      <c r="AK11" s="282">
        <f t="shared" si="9"/>
        <v>105.88924999999995</v>
      </c>
      <c r="AL11" s="285">
        <f t="shared" si="10"/>
        <v>141891.59499999994</v>
      </c>
    </row>
    <row r="12" spans="1:38" ht="12.75" customHeight="1">
      <c r="A12" s="6" t="s">
        <v>83</v>
      </c>
      <c r="B12" s="50">
        <v>3228.9</v>
      </c>
      <c r="C12" s="50">
        <v>3228.9</v>
      </c>
      <c r="D12" s="177"/>
      <c r="E12" s="56">
        <f t="shared" si="0"/>
        <v>120.43797</v>
      </c>
      <c r="F12" s="135">
        <v>23.41</v>
      </c>
      <c r="G12" s="167">
        <v>212.1</v>
      </c>
      <c r="H12" s="135">
        <v>13.27</v>
      </c>
      <c r="I12" s="167">
        <v>109.68</v>
      </c>
      <c r="J12" s="135">
        <v>22.68</v>
      </c>
      <c r="K12" s="167">
        <v>182.56</v>
      </c>
      <c r="L12" s="135">
        <v>24.32</v>
      </c>
      <c r="M12" s="167">
        <v>188.61</v>
      </c>
      <c r="N12" s="183">
        <v>90.864</v>
      </c>
      <c r="O12" s="235">
        <v>165.59</v>
      </c>
      <c r="P12" s="239">
        <f t="shared" si="11"/>
        <v>0.7544464590361328</v>
      </c>
      <c r="Q12" s="135">
        <v>121.59</v>
      </c>
      <c r="R12" s="235">
        <v>170.93</v>
      </c>
      <c r="S12" s="239">
        <f t="shared" si="1"/>
        <v>1.009565338904334</v>
      </c>
      <c r="T12" s="243">
        <v>152.733</v>
      </c>
      <c r="U12" s="246">
        <v>151.42</v>
      </c>
      <c r="V12" s="249">
        <f t="shared" si="2"/>
        <v>1.2681465820123006</v>
      </c>
      <c r="W12" s="243">
        <v>129.217</v>
      </c>
      <c r="X12" s="246">
        <v>190.44</v>
      </c>
      <c r="Y12" s="249">
        <f t="shared" si="3"/>
        <v>1.0728925437717025</v>
      </c>
      <c r="Z12" s="243">
        <v>151.091</v>
      </c>
      <c r="AA12" s="246">
        <v>165.86</v>
      </c>
      <c r="AB12" s="249">
        <f t="shared" si="4"/>
        <v>1.2545130078163889</v>
      </c>
      <c r="AC12" s="263">
        <v>111.173</v>
      </c>
      <c r="AD12" s="264">
        <v>144.76</v>
      </c>
      <c r="AE12" s="268">
        <f t="shared" si="5"/>
        <v>0.9230726821450079</v>
      </c>
      <c r="AF12" s="263">
        <v>107.009</v>
      </c>
      <c r="AG12" s="264">
        <v>184.95</v>
      </c>
      <c r="AH12" s="249">
        <f t="shared" si="6"/>
        <v>0.888498867923463</v>
      </c>
      <c r="AI12" s="136">
        <f t="shared" si="7"/>
        <v>863.677</v>
      </c>
      <c r="AJ12" s="230">
        <f t="shared" si="8"/>
        <v>1.0244479259441899</v>
      </c>
      <c r="AK12" s="282">
        <f t="shared" si="9"/>
        <v>-20.611209999999915</v>
      </c>
      <c r="AL12" s="285">
        <f t="shared" si="10"/>
        <v>-27619.021399999885</v>
      </c>
    </row>
    <row r="13" spans="1:38" ht="12.75" customHeight="1">
      <c r="A13" s="6" t="s">
        <v>42</v>
      </c>
      <c r="B13" s="36">
        <v>2547.3</v>
      </c>
      <c r="C13" s="36">
        <v>2547.3</v>
      </c>
      <c r="D13" s="177"/>
      <c r="E13" s="57">
        <f t="shared" si="0"/>
        <v>95.01429</v>
      </c>
      <c r="F13" s="135">
        <v>12.59</v>
      </c>
      <c r="G13" s="167">
        <v>235.64</v>
      </c>
      <c r="H13" s="135">
        <v>6.25</v>
      </c>
      <c r="I13" s="167">
        <v>120.21</v>
      </c>
      <c r="J13" s="135">
        <v>10.99</v>
      </c>
      <c r="K13" s="167">
        <v>211.97</v>
      </c>
      <c r="L13" s="135">
        <v>13.06</v>
      </c>
      <c r="M13" s="167">
        <v>237.29</v>
      </c>
      <c r="N13" s="183">
        <v>36.184</v>
      </c>
      <c r="O13" s="235">
        <v>233.35</v>
      </c>
      <c r="P13" s="239">
        <f t="shared" si="11"/>
        <v>0.3808269261392154</v>
      </c>
      <c r="Q13" s="135">
        <v>64.873</v>
      </c>
      <c r="R13" s="235">
        <v>217.43</v>
      </c>
      <c r="S13" s="239">
        <f t="shared" si="1"/>
        <v>0.6827709810808459</v>
      </c>
      <c r="T13" s="243">
        <v>83.137</v>
      </c>
      <c r="U13" s="246">
        <v>198.78</v>
      </c>
      <c r="V13" s="249">
        <f t="shared" si="2"/>
        <v>0.8749946981659285</v>
      </c>
      <c r="W13" s="243">
        <v>65.92</v>
      </c>
      <c r="X13" s="246">
        <v>292.18</v>
      </c>
      <c r="Y13" s="249">
        <f t="shared" si="3"/>
        <v>0.6937903761634171</v>
      </c>
      <c r="Z13" s="243">
        <v>79.442</v>
      </c>
      <c r="AA13" s="246">
        <v>271.71</v>
      </c>
      <c r="AB13" s="249">
        <f t="shared" si="4"/>
        <v>0.8361058110311617</v>
      </c>
      <c r="AC13" s="263">
        <v>55.719</v>
      </c>
      <c r="AD13" s="264">
        <v>221.75</v>
      </c>
      <c r="AE13" s="268">
        <f t="shared" si="5"/>
        <v>0.5864275784200461</v>
      </c>
      <c r="AF13" s="263">
        <v>46.524</v>
      </c>
      <c r="AG13" s="264">
        <v>248.08</v>
      </c>
      <c r="AH13" s="249">
        <f t="shared" si="6"/>
        <v>0.4896526617206738</v>
      </c>
      <c r="AI13" s="136">
        <f t="shared" si="7"/>
        <v>431.79900000000004</v>
      </c>
      <c r="AJ13" s="230">
        <f t="shared" si="8"/>
        <v>0.6492241475316126</v>
      </c>
      <c r="AK13" s="282">
        <f t="shared" si="9"/>
        <v>233.30103000000003</v>
      </c>
      <c r="AL13" s="285">
        <f t="shared" si="10"/>
        <v>312623.3802</v>
      </c>
    </row>
    <row r="14" spans="1:38" ht="12.75" customHeight="1">
      <c r="A14" s="6" t="s">
        <v>100</v>
      </c>
      <c r="B14" s="150">
        <v>3889.9</v>
      </c>
      <c r="C14" s="36">
        <v>3787.5</v>
      </c>
      <c r="D14" s="177">
        <v>102.40000000000009</v>
      </c>
      <c r="E14" s="57">
        <f t="shared" si="0"/>
        <v>141.27375</v>
      </c>
      <c r="F14" s="135">
        <v>13.839</v>
      </c>
      <c r="G14" s="167">
        <v>239.742</v>
      </c>
      <c r="H14" s="135">
        <v>17.638</v>
      </c>
      <c r="I14" s="167">
        <v>183.28</v>
      </c>
      <c r="J14" s="135">
        <v>30.013</v>
      </c>
      <c r="K14" s="167">
        <v>221.95</v>
      </c>
      <c r="L14" s="135">
        <v>30.014</v>
      </c>
      <c r="M14" s="167">
        <v>204.583</v>
      </c>
      <c r="N14" s="183">
        <v>91.325</v>
      </c>
      <c r="O14" s="235">
        <v>273.3</v>
      </c>
      <c r="P14" s="239">
        <f t="shared" si="11"/>
        <v>0.6464399791185553</v>
      </c>
      <c r="Q14" s="135">
        <v>137.182</v>
      </c>
      <c r="R14" s="235">
        <v>302.04</v>
      </c>
      <c r="S14" s="239">
        <f t="shared" si="1"/>
        <v>0.971036728337713</v>
      </c>
      <c r="T14" s="243">
        <v>177.715</v>
      </c>
      <c r="U14" s="246">
        <v>265.87</v>
      </c>
      <c r="V14" s="249">
        <f t="shared" si="2"/>
        <v>1.2579477786920783</v>
      </c>
      <c r="W14" s="243">
        <v>141.748</v>
      </c>
      <c r="X14" s="246">
        <v>352.596</v>
      </c>
      <c r="Y14" s="249">
        <f t="shared" si="3"/>
        <v>1.0033569576796821</v>
      </c>
      <c r="Z14" s="243">
        <v>166.004</v>
      </c>
      <c r="AA14" s="246">
        <v>306.233</v>
      </c>
      <c r="AB14" s="249">
        <f t="shared" si="4"/>
        <v>1.1750519824100372</v>
      </c>
      <c r="AC14" s="263">
        <v>107.21</v>
      </c>
      <c r="AD14" s="264">
        <v>263.686</v>
      </c>
      <c r="AE14" s="268">
        <f t="shared" si="5"/>
        <v>0.7588812500553004</v>
      </c>
      <c r="AF14" s="263">
        <v>118.336</v>
      </c>
      <c r="AG14" s="264">
        <v>286.03</v>
      </c>
      <c r="AH14" s="249">
        <f t="shared" si="6"/>
        <v>0.8376361496739486</v>
      </c>
      <c r="AI14" s="136">
        <f t="shared" si="7"/>
        <v>939.5200000000001</v>
      </c>
      <c r="AJ14" s="230">
        <f t="shared" si="8"/>
        <v>0.9500501179953308</v>
      </c>
      <c r="AK14" s="282">
        <f t="shared" si="9"/>
        <v>49.396249999999895</v>
      </c>
      <c r="AL14" s="285">
        <f t="shared" si="10"/>
        <v>66190.97499999986</v>
      </c>
    </row>
    <row r="15" spans="1:38" ht="12.75" customHeight="1">
      <c r="A15" s="6" t="s">
        <v>103</v>
      </c>
      <c r="B15" s="150">
        <v>3884</v>
      </c>
      <c r="C15" s="50">
        <v>3776.8</v>
      </c>
      <c r="D15" s="177">
        <v>107.19999999999982</v>
      </c>
      <c r="E15" s="56">
        <f t="shared" si="0"/>
        <v>140.87464</v>
      </c>
      <c r="F15" s="135">
        <v>28.902</v>
      </c>
      <c r="G15" s="167">
        <v>142.563</v>
      </c>
      <c r="H15" s="135">
        <v>15.521</v>
      </c>
      <c r="I15" s="167">
        <v>78.14</v>
      </c>
      <c r="J15" s="135">
        <v>25.021</v>
      </c>
      <c r="K15" s="167">
        <v>117.03</v>
      </c>
      <c r="L15" s="135">
        <v>27.777</v>
      </c>
      <c r="M15" s="167">
        <v>256.868</v>
      </c>
      <c r="N15" s="183">
        <v>112.95</v>
      </c>
      <c r="O15" s="235">
        <v>192.72</v>
      </c>
      <c r="P15" s="239">
        <f t="shared" si="11"/>
        <v>0.8017766717984159</v>
      </c>
      <c r="Q15" s="135">
        <v>132.358</v>
      </c>
      <c r="R15" s="235">
        <v>153.08</v>
      </c>
      <c r="S15" s="239">
        <f t="shared" si="1"/>
        <v>0.9395445482593603</v>
      </c>
      <c r="T15" s="243">
        <v>166.853</v>
      </c>
      <c r="U15" s="246">
        <v>116.72</v>
      </c>
      <c r="V15" s="249">
        <f t="shared" si="2"/>
        <v>1.1844076407222763</v>
      </c>
      <c r="W15" s="243">
        <v>208.062</v>
      </c>
      <c r="X15" s="246">
        <v>128.32</v>
      </c>
      <c r="Y15" s="249">
        <f t="shared" si="3"/>
        <v>1.476930127381337</v>
      </c>
      <c r="Z15" s="243">
        <v>149.582</v>
      </c>
      <c r="AA15" s="246">
        <v>133.295</v>
      </c>
      <c r="AB15" s="249">
        <f t="shared" si="4"/>
        <v>1.061809279512622</v>
      </c>
      <c r="AC15" s="263">
        <v>107.766</v>
      </c>
      <c r="AD15" s="264">
        <v>109.25</v>
      </c>
      <c r="AE15" s="268">
        <f t="shared" si="5"/>
        <v>0.7649779974593014</v>
      </c>
      <c r="AF15" s="263">
        <v>98.984</v>
      </c>
      <c r="AG15" s="264">
        <v>145.64</v>
      </c>
      <c r="AH15" s="249">
        <f t="shared" si="6"/>
        <v>0.7026388851818893</v>
      </c>
      <c r="AI15" s="136">
        <f t="shared" si="7"/>
        <v>976.555</v>
      </c>
      <c r="AJ15" s="230">
        <f t="shared" si="8"/>
        <v>0.9902978786164576</v>
      </c>
      <c r="AK15" s="282">
        <f t="shared" si="9"/>
        <v>9.567480000000046</v>
      </c>
      <c r="AL15" s="285">
        <f t="shared" si="10"/>
        <v>12820.423200000061</v>
      </c>
    </row>
    <row r="16" spans="1:38" ht="12.75" customHeight="1">
      <c r="A16" s="6" t="s">
        <v>118</v>
      </c>
      <c r="B16" s="77">
        <v>3217.6</v>
      </c>
      <c r="C16" s="77">
        <v>3217.6</v>
      </c>
      <c r="D16" s="177"/>
      <c r="E16" s="290">
        <f t="shared" si="0"/>
        <v>120.01648</v>
      </c>
      <c r="F16" s="135">
        <v>28.169</v>
      </c>
      <c r="G16" s="167">
        <v>181.392</v>
      </c>
      <c r="H16" s="135">
        <v>13.88</v>
      </c>
      <c r="I16" s="167">
        <v>97.94</v>
      </c>
      <c r="J16" s="135">
        <v>28.3</v>
      </c>
      <c r="K16" s="167">
        <v>214.223</v>
      </c>
      <c r="L16" s="135">
        <v>27.15</v>
      </c>
      <c r="M16" s="167">
        <v>180.63</v>
      </c>
      <c r="N16" s="183">
        <v>103.185</v>
      </c>
      <c r="O16" s="235">
        <v>199.223</v>
      </c>
      <c r="P16" s="239">
        <f t="shared" si="11"/>
        <v>0.8597569267153977</v>
      </c>
      <c r="Q16" s="135">
        <v>135.977</v>
      </c>
      <c r="R16" s="235">
        <v>208.31</v>
      </c>
      <c r="S16" s="239">
        <f t="shared" si="1"/>
        <v>1.1329860699130654</v>
      </c>
      <c r="T16" s="243">
        <v>178.377</v>
      </c>
      <c r="U16" s="246">
        <v>186.092</v>
      </c>
      <c r="V16" s="249">
        <f t="shared" si="2"/>
        <v>1.4862708854650628</v>
      </c>
      <c r="W16" s="243">
        <v>132.521</v>
      </c>
      <c r="X16" s="246">
        <v>234.231</v>
      </c>
      <c r="Y16" s="249">
        <f t="shared" si="3"/>
        <v>1.104190024569959</v>
      </c>
      <c r="Z16" s="243">
        <v>151.228</v>
      </c>
      <c r="AA16" s="246">
        <v>209.489</v>
      </c>
      <c r="AB16" s="249">
        <f t="shared" si="4"/>
        <v>1.260060285054186</v>
      </c>
      <c r="AC16" s="263">
        <v>108.902</v>
      </c>
      <c r="AD16" s="264">
        <v>189.17</v>
      </c>
      <c r="AE16" s="268">
        <f t="shared" si="5"/>
        <v>0.9073920514915952</v>
      </c>
      <c r="AF16" s="263">
        <v>115.429</v>
      </c>
      <c r="AG16" s="264">
        <v>217.572</v>
      </c>
      <c r="AH16" s="249">
        <f t="shared" si="6"/>
        <v>0.9617762493950831</v>
      </c>
      <c r="AI16" s="136">
        <f t="shared" si="7"/>
        <v>925.619</v>
      </c>
      <c r="AJ16" s="230">
        <f t="shared" si="8"/>
        <v>1.1017760703720498</v>
      </c>
      <c r="AK16" s="282">
        <f t="shared" si="9"/>
        <v>-85.50364000000002</v>
      </c>
      <c r="AL16" s="285">
        <f t="shared" si="10"/>
        <v>-114574.87760000002</v>
      </c>
    </row>
    <row r="17" spans="1:38" ht="12.75" customHeight="1">
      <c r="A17" s="53" t="s">
        <v>84</v>
      </c>
      <c r="B17" s="50">
        <v>3846.1</v>
      </c>
      <c r="C17" s="50">
        <v>3846.1</v>
      </c>
      <c r="D17" s="177"/>
      <c r="E17" s="56">
        <f t="shared" si="0"/>
        <v>143.45953</v>
      </c>
      <c r="F17" s="135">
        <v>28.61</v>
      </c>
      <c r="G17" s="167">
        <v>286.48</v>
      </c>
      <c r="H17" s="135">
        <v>15.68</v>
      </c>
      <c r="I17" s="167">
        <v>147.35</v>
      </c>
      <c r="J17" s="135">
        <v>26.53</v>
      </c>
      <c r="K17" s="167">
        <v>255.42</v>
      </c>
      <c r="L17" s="135">
        <v>27.73</v>
      </c>
      <c r="M17" s="167">
        <v>240.16</v>
      </c>
      <c r="N17" s="183">
        <v>94.935</v>
      </c>
      <c r="O17" s="235">
        <v>282.92</v>
      </c>
      <c r="P17" s="239">
        <f t="shared" si="11"/>
        <v>0.6617545728750123</v>
      </c>
      <c r="Q17" s="135">
        <v>151.035</v>
      </c>
      <c r="R17" s="235">
        <v>293.14</v>
      </c>
      <c r="S17" s="239">
        <f t="shared" si="1"/>
        <v>1.0528056239972345</v>
      </c>
      <c r="T17" s="243">
        <v>192.596</v>
      </c>
      <c r="U17" s="246">
        <v>266.69</v>
      </c>
      <c r="V17" s="249">
        <f t="shared" si="2"/>
        <v>1.3425110203553574</v>
      </c>
      <c r="W17" s="243">
        <v>143.147</v>
      </c>
      <c r="X17" s="246">
        <v>344.48</v>
      </c>
      <c r="Y17" s="249">
        <f t="shared" si="3"/>
        <v>0.9978214762030796</v>
      </c>
      <c r="Z17" s="243">
        <v>164.129</v>
      </c>
      <c r="AA17" s="246">
        <v>314.28</v>
      </c>
      <c r="AB17" s="249">
        <f t="shared" si="4"/>
        <v>1.144078751686974</v>
      </c>
      <c r="AC17" s="263">
        <v>128.414</v>
      </c>
      <c r="AD17" s="264">
        <v>274.35</v>
      </c>
      <c r="AE17" s="268">
        <f t="shared" si="5"/>
        <v>0.8951235236864361</v>
      </c>
      <c r="AF17" s="263">
        <v>108.548</v>
      </c>
      <c r="AG17" s="264">
        <v>279.36</v>
      </c>
      <c r="AH17" s="249">
        <f t="shared" si="6"/>
        <v>0.756645445583155</v>
      </c>
      <c r="AI17" s="136">
        <f t="shared" si="7"/>
        <v>982.804</v>
      </c>
      <c r="AJ17" s="230">
        <f t="shared" si="8"/>
        <v>0.9786772020553214</v>
      </c>
      <c r="AK17" s="282">
        <f t="shared" si="9"/>
        <v>21.41271000000006</v>
      </c>
      <c r="AL17" s="285">
        <f t="shared" si="10"/>
        <v>28693.03140000008</v>
      </c>
    </row>
    <row r="18" spans="1:38" ht="12.75" customHeight="1">
      <c r="A18" s="6" t="s">
        <v>46</v>
      </c>
      <c r="B18" s="36">
        <v>1632.2</v>
      </c>
      <c r="C18" s="36">
        <v>1632.2</v>
      </c>
      <c r="D18" s="177"/>
      <c r="E18" s="57">
        <f t="shared" si="0"/>
        <v>60.88106</v>
      </c>
      <c r="F18" s="135"/>
      <c r="G18" s="26" t="s">
        <v>45</v>
      </c>
      <c r="H18" s="135"/>
      <c r="I18" s="26" t="s">
        <v>45</v>
      </c>
      <c r="J18" s="135"/>
      <c r="K18" s="26" t="s">
        <v>45</v>
      </c>
      <c r="L18" s="135"/>
      <c r="M18" s="26" t="s">
        <v>45</v>
      </c>
      <c r="N18" s="183">
        <v>31.44</v>
      </c>
      <c r="O18" s="59" t="s">
        <v>45</v>
      </c>
      <c r="P18" s="239">
        <f t="shared" si="11"/>
        <v>0.5164167640970772</v>
      </c>
      <c r="Q18" s="135">
        <v>53.83</v>
      </c>
      <c r="R18" s="59" t="s">
        <v>45</v>
      </c>
      <c r="S18" s="239">
        <f t="shared" si="1"/>
        <v>0.8841830283506891</v>
      </c>
      <c r="T18" s="243">
        <v>66.423</v>
      </c>
      <c r="U18" s="59" t="s">
        <v>45</v>
      </c>
      <c r="V18" s="249">
        <f t="shared" si="2"/>
        <v>1.0910289669726514</v>
      </c>
      <c r="W18" s="243">
        <v>57.463</v>
      </c>
      <c r="X18" s="59" t="s">
        <v>45</v>
      </c>
      <c r="Y18" s="249">
        <f t="shared" si="3"/>
        <v>0.9438567593928228</v>
      </c>
      <c r="Z18" s="243">
        <v>71.51</v>
      </c>
      <c r="AA18" s="59" t="s">
        <v>45</v>
      </c>
      <c r="AB18" s="249">
        <f t="shared" si="4"/>
        <v>1.1745853308073153</v>
      </c>
      <c r="AC18" s="263">
        <v>48.7</v>
      </c>
      <c r="AD18" s="264" t="s">
        <v>45</v>
      </c>
      <c r="AE18" s="268">
        <f t="shared" si="5"/>
        <v>0.7999203693233988</v>
      </c>
      <c r="AF18" s="263">
        <v>51.049</v>
      </c>
      <c r="AG18" s="264" t="s">
        <v>45</v>
      </c>
      <c r="AH18" s="249">
        <f t="shared" si="6"/>
        <v>0.8385037974043159</v>
      </c>
      <c r="AI18" s="136">
        <f t="shared" si="7"/>
        <v>380.41499999999996</v>
      </c>
      <c r="AJ18" s="230">
        <f t="shared" si="8"/>
        <v>0.8926421451926101</v>
      </c>
      <c r="AK18" s="282">
        <f t="shared" si="9"/>
        <v>45.75242000000003</v>
      </c>
      <c r="AL18" s="285">
        <f t="shared" si="10"/>
        <v>61308.24280000004</v>
      </c>
    </row>
    <row r="19" spans="1:38" ht="12.75" customHeight="1">
      <c r="A19" s="6" t="s">
        <v>101</v>
      </c>
      <c r="B19" s="150">
        <v>3124.7</v>
      </c>
      <c r="C19" s="36">
        <v>2286.7</v>
      </c>
      <c r="D19" s="177">
        <v>838</v>
      </c>
      <c r="E19" s="57">
        <f t="shared" si="0"/>
        <v>85.29391</v>
      </c>
      <c r="F19" s="135">
        <v>22.81</v>
      </c>
      <c r="G19" s="167">
        <v>251.077</v>
      </c>
      <c r="H19" s="135">
        <v>12.215</v>
      </c>
      <c r="I19" s="167">
        <v>140.87</v>
      </c>
      <c r="J19" s="135">
        <v>19.119</v>
      </c>
      <c r="K19" s="167">
        <v>212.826</v>
      </c>
      <c r="L19" s="135">
        <v>18.899</v>
      </c>
      <c r="M19" s="167">
        <v>181.658</v>
      </c>
      <c r="N19" s="183">
        <v>39.172</v>
      </c>
      <c r="O19" s="235">
        <v>191.335</v>
      </c>
      <c r="P19" s="239">
        <f t="shared" si="11"/>
        <v>0.4592590490927195</v>
      </c>
      <c r="Q19" s="135">
        <v>63.66</v>
      </c>
      <c r="R19" s="235">
        <v>182.19</v>
      </c>
      <c r="S19" s="239">
        <f t="shared" si="1"/>
        <v>0.7463604376912725</v>
      </c>
      <c r="T19" s="243">
        <v>84.764</v>
      </c>
      <c r="U19" s="246">
        <v>155.724</v>
      </c>
      <c r="V19" s="249">
        <f t="shared" si="2"/>
        <v>0.9937872469441253</v>
      </c>
      <c r="W19" s="243">
        <v>67.169</v>
      </c>
      <c r="X19" s="246">
        <v>199.266</v>
      </c>
      <c r="Y19" s="249">
        <f t="shared" si="3"/>
        <v>0.7875005378461369</v>
      </c>
      <c r="Z19" s="243">
        <v>78.207</v>
      </c>
      <c r="AA19" s="246">
        <v>183.67</v>
      </c>
      <c r="AB19" s="249">
        <f t="shared" si="4"/>
        <v>0.9169118873785947</v>
      </c>
      <c r="AC19" s="263">
        <v>53.583</v>
      </c>
      <c r="AD19" s="264">
        <v>155.92</v>
      </c>
      <c r="AE19" s="268">
        <f t="shared" si="5"/>
        <v>0.6282160121396709</v>
      </c>
      <c r="AF19" s="263">
        <v>47.825</v>
      </c>
      <c r="AG19" s="264">
        <v>162.463</v>
      </c>
      <c r="AH19" s="249">
        <f t="shared" si="6"/>
        <v>0.5607082615863196</v>
      </c>
      <c r="AI19" s="136">
        <f t="shared" si="7"/>
        <v>434.37999999999994</v>
      </c>
      <c r="AJ19" s="230">
        <f t="shared" si="8"/>
        <v>0.7275347760969771</v>
      </c>
      <c r="AK19" s="282">
        <f t="shared" si="9"/>
        <v>162.67737000000005</v>
      </c>
      <c r="AL19" s="285">
        <f t="shared" si="10"/>
        <v>217987.67580000008</v>
      </c>
    </row>
    <row r="20" spans="1:38" ht="12.75" customHeight="1">
      <c r="A20" s="6" t="s">
        <v>102</v>
      </c>
      <c r="B20" s="36">
        <v>3254.3</v>
      </c>
      <c r="C20" s="36">
        <v>3254.3</v>
      </c>
      <c r="D20" s="177"/>
      <c r="E20" s="57">
        <f t="shared" si="0"/>
        <v>121.38539</v>
      </c>
      <c r="F20" s="135">
        <v>31.958</v>
      </c>
      <c r="G20" s="167">
        <v>313.211</v>
      </c>
      <c r="H20" s="135">
        <v>16.65</v>
      </c>
      <c r="I20" s="167">
        <v>125.37</v>
      </c>
      <c r="J20" s="135">
        <v>28.029</v>
      </c>
      <c r="K20" s="167">
        <v>232.805</v>
      </c>
      <c r="L20" s="135">
        <v>32.55</v>
      </c>
      <c r="M20" s="167">
        <v>271.69</v>
      </c>
      <c r="N20" s="183">
        <v>71.835</v>
      </c>
      <c r="O20" s="235">
        <v>310.64</v>
      </c>
      <c r="P20" s="239">
        <f t="shared" si="11"/>
        <v>0.5917928014236309</v>
      </c>
      <c r="Q20" s="135">
        <v>107.688</v>
      </c>
      <c r="R20" s="235">
        <v>306.83</v>
      </c>
      <c r="S20" s="239">
        <f t="shared" si="1"/>
        <v>0.8871578367050599</v>
      </c>
      <c r="T20" s="243">
        <v>141.486</v>
      </c>
      <c r="U20" s="246">
        <v>283.58</v>
      </c>
      <c r="V20" s="249">
        <f t="shared" si="2"/>
        <v>1.1655933222276584</v>
      </c>
      <c r="W20" s="243">
        <v>113.718</v>
      </c>
      <c r="X20" s="246">
        <v>358.23</v>
      </c>
      <c r="Y20" s="249">
        <f t="shared" si="3"/>
        <v>0.9368343257784154</v>
      </c>
      <c r="Z20" s="243">
        <v>120.66</v>
      </c>
      <c r="AA20" s="246">
        <v>315.07</v>
      </c>
      <c r="AB20" s="249">
        <f t="shared" si="4"/>
        <v>0.9940240748907261</v>
      </c>
      <c r="AC20" s="263">
        <v>83.068</v>
      </c>
      <c r="AD20" s="264">
        <v>268.96</v>
      </c>
      <c r="AE20" s="268">
        <f t="shared" si="5"/>
        <v>0.6843327685481754</v>
      </c>
      <c r="AF20" s="263">
        <v>84.452</v>
      </c>
      <c r="AG20" s="264">
        <v>288.007</v>
      </c>
      <c r="AH20" s="249">
        <f t="shared" si="6"/>
        <v>0.695734470186239</v>
      </c>
      <c r="AI20" s="136">
        <f t="shared" si="7"/>
        <v>722.907</v>
      </c>
      <c r="AJ20" s="230">
        <f t="shared" si="8"/>
        <v>0.8507813713942722</v>
      </c>
      <c r="AK20" s="282">
        <f t="shared" si="9"/>
        <v>126.79072999999994</v>
      </c>
      <c r="AL20" s="285">
        <f t="shared" si="10"/>
        <v>169899.57819999993</v>
      </c>
    </row>
    <row r="21" spans="1:38" ht="12.75" customHeight="1">
      <c r="A21" s="6" t="s">
        <v>43</v>
      </c>
      <c r="B21" s="36">
        <v>2775.6</v>
      </c>
      <c r="C21" s="36">
        <v>2775.6</v>
      </c>
      <c r="D21" s="177"/>
      <c r="E21" s="57">
        <f t="shared" si="0"/>
        <v>103.52987999999999</v>
      </c>
      <c r="F21" s="135">
        <v>26.28</v>
      </c>
      <c r="G21" s="167">
        <v>319.01</v>
      </c>
      <c r="H21" s="135">
        <v>14.061</v>
      </c>
      <c r="I21" s="167">
        <v>186.61</v>
      </c>
      <c r="J21" s="135">
        <v>25.225</v>
      </c>
      <c r="K21" s="167">
        <v>329.15</v>
      </c>
      <c r="L21" s="135">
        <v>29.893</v>
      </c>
      <c r="M21" s="167">
        <v>352.77</v>
      </c>
      <c r="N21" s="183">
        <v>42.383</v>
      </c>
      <c r="O21" s="235">
        <v>338.61</v>
      </c>
      <c r="P21" s="239">
        <f t="shared" si="11"/>
        <v>0.40937939848862964</v>
      </c>
      <c r="Q21" s="135">
        <v>83.076</v>
      </c>
      <c r="R21" s="235">
        <v>331.466</v>
      </c>
      <c r="S21" s="239">
        <f t="shared" si="1"/>
        <v>0.8024350071689449</v>
      </c>
      <c r="T21" s="243">
        <v>101.457</v>
      </c>
      <c r="U21" s="246">
        <v>295.74</v>
      </c>
      <c r="V21" s="249">
        <f t="shared" si="2"/>
        <v>0.9799779541906163</v>
      </c>
      <c r="W21" s="243">
        <v>95.868</v>
      </c>
      <c r="X21" s="246">
        <v>378.32</v>
      </c>
      <c r="Y21" s="249">
        <f t="shared" si="3"/>
        <v>0.925993539256493</v>
      </c>
      <c r="Z21" s="243">
        <v>77.817</v>
      </c>
      <c r="AA21" s="246">
        <v>339.73</v>
      </c>
      <c r="AB21" s="249">
        <f t="shared" si="4"/>
        <v>0.7516380778186935</v>
      </c>
      <c r="AC21" s="263">
        <v>68.596</v>
      </c>
      <c r="AD21" s="264">
        <v>306.523</v>
      </c>
      <c r="AE21" s="268">
        <f t="shared" si="5"/>
        <v>0.6625720033675303</v>
      </c>
      <c r="AF21" s="263">
        <v>69.808</v>
      </c>
      <c r="AG21" s="264">
        <v>347.43</v>
      </c>
      <c r="AH21" s="249">
        <f t="shared" si="6"/>
        <v>0.6742787686028421</v>
      </c>
      <c r="AI21" s="136">
        <f t="shared" si="7"/>
        <v>539.005</v>
      </c>
      <c r="AJ21" s="230">
        <f t="shared" si="8"/>
        <v>0.7437535355562499</v>
      </c>
      <c r="AK21" s="282">
        <f t="shared" si="9"/>
        <v>185.7041599999999</v>
      </c>
      <c r="AL21" s="285">
        <f t="shared" si="10"/>
        <v>248843.57439999984</v>
      </c>
    </row>
    <row r="22" spans="1:38" ht="12.75" customHeight="1">
      <c r="A22" s="6" t="s">
        <v>15</v>
      </c>
      <c r="B22" s="150">
        <v>8961.8</v>
      </c>
      <c r="C22" s="36">
        <v>8864.8</v>
      </c>
      <c r="D22" s="177">
        <v>97</v>
      </c>
      <c r="E22" s="55">
        <f t="shared" si="0"/>
        <v>330.65704</v>
      </c>
      <c r="F22" s="135">
        <v>59.79</v>
      </c>
      <c r="G22" s="167">
        <v>630.51</v>
      </c>
      <c r="H22" s="135">
        <v>28.309</v>
      </c>
      <c r="I22" s="167">
        <v>286.98</v>
      </c>
      <c r="J22" s="135">
        <v>59.082</v>
      </c>
      <c r="K22" s="167">
        <v>656.71</v>
      </c>
      <c r="L22" s="135">
        <v>68.844</v>
      </c>
      <c r="M22" s="167">
        <v>794.51</v>
      </c>
      <c r="N22" s="183">
        <v>150.176</v>
      </c>
      <c r="O22" s="235">
        <v>778.6</v>
      </c>
      <c r="P22" s="239">
        <f t="shared" si="11"/>
        <v>0.45417451266121533</v>
      </c>
      <c r="Q22" s="135">
        <v>263.703</v>
      </c>
      <c r="R22" s="235">
        <v>709.996</v>
      </c>
      <c r="S22" s="239">
        <f t="shared" si="1"/>
        <v>0.7975121291837608</v>
      </c>
      <c r="T22" s="243">
        <v>354.139</v>
      </c>
      <c r="U22" s="246">
        <v>599.99</v>
      </c>
      <c r="V22" s="249">
        <f t="shared" si="2"/>
        <v>1.0710160594191493</v>
      </c>
      <c r="W22" s="243">
        <v>292.203</v>
      </c>
      <c r="X22" s="246">
        <v>728.41</v>
      </c>
      <c r="Y22" s="249">
        <f t="shared" si="3"/>
        <v>0.8837041546128883</v>
      </c>
      <c r="Z22" s="243">
        <v>311.49</v>
      </c>
      <c r="AA22" s="246">
        <v>780.365</v>
      </c>
      <c r="AB22" s="249">
        <f t="shared" si="4"/>
        <v>0.9420334737164526</v>
      </c>
      <c r="AC22" s="263">
        <v>250.961</v>
      </c>
      <c r="AD22" s="264">
        <v>664.49</v>
      </c>
      <c r="AE22" s="268">
        <f t="shared" si="5"/>
        <v>0.758976733112956</v>
      </c>
      <c r="AF22" s="263">
        <v>270.144</v>
      </c>
      <c r="AG22" s="264">
        <v>703.18</v>
      </c>
      <c r="AH22" s="249">
        <f t="shared" si="6"/>
        <v>0.8169915269307437</v>
      </c>
      <c r="AI22" s="136">
        <f t="shared" si="7"/>
        <v>1892.816</v>
      </c>
      <c r="AJ22" s="230">
        <f t="shared" si="8"/>
        <v>0.8177726556624523</v>
      </c>
      <c r="AK22" s="282">
        <f t="shared" si="9"/>
        <v>421.7832799999999</v>
      </c>
      <c r="AL22" s="285">
        <f t="shared" si="10"/>
        <v>565189.5951999999</v>
      </c>
    </row>
    <row r="23" spans="1:38" ht="12.75" customHeight="1">
      <c r="A23" s="6" t="s">
        <v>16</v>
      </c>
      <c r="B23" s="150">
        <v>5825.2</v>
      </c>
      <c r="C23" s="36">
        <v>5748.8</v>
      </c>
      <c r="D23" s="177">
        <v>76.39999999999964</v>
      </c>
      <c r="E23" s="55">
        <f t="shared" si="0"/>
        <v>214.43024</v>
      </c>
      <c r="F23" s="135">
        <v>43.57</v>
      </c>
      <c r="G23" s="167">
        <v>488.97</v>
      </c>
      <c r="H23" s="135">
        <v>23.57</v>
      </c>
      <c r="I23" s="167">
        <v>266.79</v>
      </c>
      <c r="J23" s="135">
        <v>40.038</v>
      </c>
      <c r="K23" s="167">
        <v>433.63</v>
      </c>
      <c r="L23" s="135">
        <v>44.506</v>
      </c>
      <c r="M23" s="167">
        <v>401.92</v>
      </c>
      <c r="N23" s="182" t="s">
        <v>45</v>
      </c>
      <c r="O23" s="59" t="s">
        <v>45</v>
      </c>
      <c r="P23" s="239"/>
      <c r="Q23" s="135">
        <v>155.715</v>
      </c>
      <c r="R23" s="235">
        <v>369.966</v>
      </c>
      <c r="S23" s="239">
        <f t="shared" si="1"/>
        <v>0.7261802253264279</v>
      </c>
      <c r="T23" s="243">
        <v>200.789</v>
      </c>
      <c r="U23" s="246">
        <v>288.633</v>
      </c>
      <c r="V23" s="249">
        <f t="shared" si="2"/>
        <v>0.9363837861674733</v>
      </c>
      <c r="W23" s="243">
        <v>160.494</v>
      </c>
      <c r="X23" s="246">
        <v>385.713</v>
      </c>
      <c r="Y23" s="249">
        <f t="shared" si="3"/>
        <v>0.7484671938062467</v>
      </c>
      <c r="Z23" s="243"/>
      <c r="AA23" s="246"/>
      <c r="AB23" s="249"/>
      <c r="AC23" s="263"/>
      <c r="AD23" s="264"/>
      <c r="AE23" s="268"/>
      <c r="AF23" s="263"/>
      <c r="AG23" s="264"/>
      <c r="AH23" s="249"/>
      <c r="AI23" s="136">
        <f t="shared" si="7"/>
        <v>516.998</v>
      </c>
      <c r="AJ23" s="230">
        <f t="shared" si="8"/>
        <v>0.8036770684333826</v>
      </c>
      <c r="AK23" s="282">
        <f t="shared" si="9"/>
        <v>984.01368</v>
      </c>
      <c r="AL23" s="285">
        <f t="shared" si="10"/>
        <v>1318578.3312000001</v>
      </c>
    </row>
    <row r="24" spans="1:38" ht="12.75" customHeight="1">
      <c r="A24" s="6" t="s">
        <v>17</v>
      </c>
      <c r="B24" s="36">
        <v>2776.5</v>
      </c>
      <c r="C24" s="36">
        <v>2776.5</v>
      </c>
      <c r="D24" s="177"/>
      <c r="E24" s="57">
        <f t="shared" si="0"/>
        <v>103.56345</v>
      </c>
      <c r="F24" s="135">
        <v>20.2</v>
      </c>
      <c r="G24" s="167">
        <v>186.87</v>
      </c>
      <c r="H24" s="135">
        <v>10.92</v>
      </c>
      <c r="I24" s="167">
        <v>113.32</v>
      </c>
      <c r="J24" s="135">
        <v>19.25</v>
      </c>
      <c r="K24" s="167">
        <v>188.35</v>
      </c>
      <c r="L24" s="135">
        <v>21.08</v>
      </c>
      <c r="M24" s="167">
        <v>163.78</v>
      </c>
      <c r="N24" s="183">
        <v>55.341</v>
      </c>
      <c r="O24" s="235">
        <v>186.11</v>
      </c>
      <c r="P24" s="239">
        <f>N24/E24</f>
        <v>0.5343680613189306</v>
      </c>
      <c r="Q24" s="135">
        <v>77.038</v>
      </c>
      <c r="R24" s="235">
        <v>178.03</v>
      </c>
      <c r="S24" s="239">
        <f t="shared" si="1"/>
        <v>0.743872476245239</v>
      </c>
      <c r="T24" s="243">
        <v>98.769</v>
      </c>
      <c r="U24" s="246">
        <v>148.52</v>
      </c>
      <c r="V24" s="249">
        <f t="shared" si="2"/>
        <v>0.953705192324126</v>
      </c>
      <c r="W24" s="243">
        <v>82.311</v>
      </c>
      <c r="X24" s="246">
        <v>211.62</v>
      </c>
      <c r="Y24" s="249">
        <f t="shared" si="3"/>
        <v>0.7947881226436547</v>
      </c>
      <c r="Z24" s="243">
        <v>96.748</v>
      </c>
      <c r="AA24" s="246">
        <v>207.76</v>
      </c>
      <c r="AB24" s="249">
        <f aca="true" t="shared" si="12" ref="AB24:AB35">Z24/E24</f>
        <v>0.9341905855782132</v>
      </c>
      <c r="AC24" s="263">
        <v>72.953</v>
      </c>
      <c r="AD24" s="264">
        <v>196.22</v>
      </c>
      <c r="AE24" s="268">
        <f aca="true" t="shared" si="13" ref="AE24:AE35">AC24/E24</f>
        <v>0.7044280583545642</v>
      </c>
      <c r="AF24" s="263">
        <v>77.334</v>
      </c>
      <c r="AG24" s="264">
        <v>210.21</v>
      </c>
      <c r="AH24" s="249">
        <f aca="true" t="shared" si="14" ref="AH24:AH35">AF24/E24</f>
        <v>0.746730627455922</v>
      </c>
      <c r="AI24" s="136">
        <f t="shared" si="7"/>
        <v>560.4939999999999</v>
      </c>
      <c r="AJ24" s="230">
        <f t="shared" si="8"/>
        <v>0.7731547319886642</v>
      </c>
      <c r="AK24" s="282">
        <f t="shared" si="9"/>
        <v>164.45015000000012</v>
      </c>
      <c r="AL24" s="285">
        <f t="shared" si="10"/>
        <v>220363.20100000018</v>
      </c>
    </row>
    <row r="25" spans="1:38" ht="12.75" customHeight="1">
      <c r="A25" s="219" t="s">
        <v>203</v>
      </c>
      <c r="B25" s="208">
        <v>5921.5</v>
      </c>
      <c r="C25" s="209">
        <v>5856</v>
      </c>
      <c r="D25" s="210">
        <v>65.5</v>
      </c>
      <c r="E25" s="222">
        <f>C25*0.0373</f>
        <v>218.4288</v>
      </c>
      <c r="F25" s="213"/>
      <c r="G25" s="211"/>
      <c r="H25" s="213"/>
      <c r="I25" s="211"/>
      <c r="J25" s="213"/>
      <c r="K25" s="211"/>
      <c r="L25" s="213">
        <v>48.234</v>
      </c>
      <c r="M25" s="211">
        <v>504.57</v>
      </c>
      <c r="N25" s="292">
        <v>109.806</v>
      </c>
      <c r="O25" s="221">
        <v>610.927</v>
      </c>
      <c r="P25" s="239"/>
      <c r="Q25" s="213">
        <v>168.322</v>
      </c>
      <c r="R25" s="221">
        <v>542.618</v>
      </c>
      <c r="S25" s="239"/>
      <c r="T25" s="243">
        <v>227.607</v>
      </c>
      <c r="U25" s="246">
        <v>347.94</v>
      </c>
      <c r="V25" s="249">
        <f t="shared" si="2"/>
        <v>1.0420191842833912</v>
      </c>
      <c r="W25" s="243">
        <v>185.78</v>
      </c>
      <c r="X25" s="246">
        <v>446.2</v>
      </c>
      <c r="Y25" s="249">
        <f t="shared" si="3"/>
        <v>0.8505288679881041</v>
      </c>
      <c r="Z25" s="243">
        <v>197.764</v>
      </c>
      <c r="AA25" s="246">
        <v>424.192</v>
      </c>
      <c r="AB25" s="249">
        <f t="shared" si="12"/>
        <v>0.9053934279728681</v>
      </c>
      <c r="AC25" s="263">
        <v>150.584</v>
      </c>
      <c r="AD25" s="264">
        <v>390.887</v>
      </c>
      <c r="AE25" s="268">
        <f t="shared" si="13"/>
        <v>0.689396270088926</v>
      </c>
      <c r="AF25" s="263">
        <v>163.882</v>
      </c>
      <c r="AG25" s="264">
        <v>397.73</v>
      </c>
      <c r="AH25" s="249">
        <f t="shared" si="14"/>
        <v>0.7502765203123398</v>
      </c>
      <c r="AI25" s="241">
        <f t="shared" si="7"/>
        <v>1203.7450000000001</v>
      </c>
      <c r="AJ25" s="231">
        <f t="shared" si="8"/>
        <v>0.8475228541291259</v>
      </c>
      <c r="AK25" s="227">
        <f t="shared" si="9"/>
        <v>325.25659999999993</v>
      </c>
      <c r="AL25" s="286">
        <f t="shared" si="10"/>
        <v>435843.8439999999</v>
      </c>
    </row>
    <row r="26" spans="1:38" ht="12.75" customHeight="1">
      <c r="A26" s="6" t="s">
        <v>18</v>
      </c>
      <c r="B26" s="36">
        <v>4479.7</v>
      </c>
      <c r="C26" s="36">
        <v>4479.7</v>
      </c>
      <c r="D26" s="177"/>
      <c r="E26" s="55">
        <f t="shared" si="0"/>
        <v>167.09281</v>
      </c>
      <c r="F26" s="135">
        <v>35.48</v>
      </c>
      <c r="G26" s="167">
        <v>381.493</v>
      </c>
      <c r="H26" s="135">
        <v>18.923</v>
      </c>
      <c r="I26" s="167">
        <v>205.31</v>
      </c>
      <c r="J26" s="135">
        <v>32.86</v>
      </c>
      <c r="K26" s="167">
        <v>356.14</v>
      </c>
      <c r="L26" s="135">
        <v>38.44</v>
      </c>
      <c r="M26" s="167">
        <v>381.97</v>
      </c>
      <c r="N26" s="183">
        <v>85.436</v>
      </c>
      <c r="O26" s="235">
        <v>406.2</v>
      </c>
      <c r="P26" s="239">
        <f aca="true" t="shared" si="15" ref="P26:P45">N26/E26</f>
        <v>0.5113086553514781</v>
      </c>
      <c r="Q26" s="135">
        <v>123.741</v>
      </c>
      <c r="R26" s="235">
        <v>406.39</v>
      </c>
      <c r="S26" s="239">
        <f aca="true" t="shared" si="16" ref="S26:S45">Q26/E26</f>
        <v>0.7405525109069625</v>
      </c>
      <c r="T26" s="243">
        <v>162.73</v>
      </c>
      <c r="U26" s="246">
        <v>351.96</v>
      </c>
      <c r="V26" s="249">
        <f t="shared" si="2"/>
        <v>0.9738898998706168</v>
      </c>
      <c r="W26" s="243">
        <v>134.702</v>
      </c>
      <c r="X26" s="246">
        <v>456.24</v>
      </c>
      <c r="Y26" s="249">
        <f t="shared" si="3"/>
        <v>0.80615078530309</v>
      </c>
      <c r="Z26" s="243">
        <v>153.801</v>
      </c>
      <c r="AA26" s="246">
        <v>411.79</v>
      </c>
      <c r="AB26" s="249">
        <f t="shared" si="12"/>
        <v>0.9204525317396961</v>
      </c>
      <c r="AC26" s="263">
        <v>117.696</v>
      </c>
      <c r="AD26" s="264">
        <v>358.39</v>
      </c>
      <c r="AE26" s="268">
        <f t="shared" si="13"/>
        <v>0.7043750117075654</v>
      </c>
      <c r="AF26" s="263">
        <v>126.626</v>
      </c>
      <c r="AG26" s="264">
        <v>405.45</v>
      </c>
      <c r="AH26" s="249">
        <f t="shared" si="14"/>
        <v>0.7578183645364515</v>
      </c>
      <c r="AI26" s="136">
        <f t="shared" si="7"/>
        <v>904.7320000000001</v>
      </c>
      <c r="AJ26" s="230">
        <f t="shared" si="8"/>
        <v>0.7735068227736942</v>
      </c>
      <c r="AK26" s="282">
        <f t="shared" si="9"/>
        <v>264.9176699999997</v>
      </c>
      <c r="AL26" s="285">
        <f t="shared" si="10"/>
        <v>354989.6777999996</v>
      </c>
    </row>
    <row r="27" spans="1:38" ht="12.75" customHeight="1">
      <c r="A27" s="275" t="s">
        <v>35</v>
      </c>
      <c r="B27" s="35">
        <v>2669.3</v>
      </c>
      <c r="C27" s="35">
        <v>2669.3</v>
      </c>
      <c r="D27" s="177"/>
      <c r="E27" s="57">
        <f t="shared" si="0"/>
        <v>99.56489</v>
      </c>
      <c r="F27" s="135">
        <v>17.38</v>
      </c>
      <c r="G27" s="167">
        <v>231.73</v>
      </c>
      <c r="H27" s="135">
        <v>9.66</v>
      </c>
      <c r="I27" s="167">
        <v>125.6</v>
      </c>
      <c r="J27" s="135">
        <v>16.14</v>
      </c>
      <c r="K27" s="167">
        <v>216.51</v>
      </c>
      <c r="L27" s="135">
        <v>19.29</v>
      </c>
      <c r="M27" s="167">
        <v>237.71</v>
      </c>
      <c r="N27" s="183">
        <v>45.372</v>
      </c>
      <c r="O27" s="235">
        <v>271.71</v>
      </c>
      <c r="P27" s="239">
        <f t="shared" si="15"/>
        <v>0.4557028084900209</v>
      </c>
      <c r="Q27" s="135">
        <v>79.982</v>
      </c>
      <c r="R27" s="235">
        <v>278.9</v>
      </c>
      <c r="S27" s="239">
        <f t="shared" si="16"/>
        <v>0.8033153052245625</v>
      </c>
      <c r="T27" s="243">
        <v>104.535</v>
      </c>
      <c r="U27" s="246">
        <v>238.95</v>
      </c>
      <c r="V27" s="249">
        <f t="shared" si="2"/>
        <v>1.049918299513011</v>
      </c>
      <c r="W27" s="243">
        <v>77.3</v>
      </c>
      <c r="X27" s="246">
        <v>283.52</v>
      </c>
      <c r="Y27" s="249">
        <f t="shared" si="3"/>
        <v>0.7763780987454513</v>
      </c>
      <c r="Z27" s="243">
        <v>93.627</v>
      </c>
      <c r="AA27" s="246">
        <v>258.84</v>
      </c>
      <c r="AB27" s="249">
        <f t="shared" si="12"/>
        <v>0.9403616073899141</v>
      </c>
      <c r="AC27" s="263">
        <v>65.323</v>
      </c>
      <c r="AD27" s="264">
        <v>226.23</v>
      </c>
      <c r="AE27" s="268">
        <f t="shared" si="13"/>
        <v>0.6560846900950725</v>
      </c>
      <c r="AF27" s="263">
        <v>60.292</v>
      </c>
      <c r="AG27" s="264">
        <v>257.57</v>
      </c>
      <c r="AH27" s="249">
        <f t="shared" si="14"/>
        <v>0.6055548296191559</v>
      </c>
      <c r="AI27" s="136">
        <f t="shared" si="7"/>
        <v>526.431</v>
      </c>
      <c r="AJ27" s="230">
        <f t="shared" si="8"/>
        <v>0.7553308055824555</v>
      </c>
      <c r="AK27" s="282">
        <f t="shared" si="9"/>
        <v>170.52323</v>
      </c>
      <c r="AL27" s="285">
        <f t="shared" si="10"/>
        <v>228501.1282</v>
      </c>
    </row>
    <row r="28" spans="1:38" ht="12.75" customHeight="1">
      <c r="A28" s="6" t="s">
        <v>19</v>
      </c>
      <c r="B28" s="150">
        <v>3196.8</v>
      </c>
      <c r="C28" s="36">
        <v>3156.4</v>
      </c>
      <c r="D28" s="177">
        <v>40.40000000000009</v>
      </c>
      <c r="E28" s="55">
        <f t="shared" si="0"/>
        <v>117.73372</v>
      </c>
      <c r="F28" s="135">
        <v>18.37</v>
      </c>
      <c r="G28" s="167">
        <v>301.11</v>
      </c>
      <c r="H28" s="135">
        <v>9.437</v>
      </c>
      <c r="I28" s="167">
        <v>162</v>
      </c>
      <c r="J28" s="135">
        <v>15.68</v>
      </c>
      <c r="K28" s="167">
        <v>283.596</v>
      </c>
      <c r="L28" s="135">
        <v>18.65</v>
      </c>
      <c r="M28" s="167">
        <v>320.356</v>
      </c>
      <c r="N28" s="183">
        <v>37.459</v>
      </c>
      <c r="O28" s="235">
        <v>330.383</v>
      </c>
      <c r="P28" s="239">
        <f t="shared" si="15"/>
        <v>0.31816713172742694</v>
      </c>
      <c r="Q28" s="135">
        <v>79.721</v>
      </c>
      <c r="R28" s="235">
        <v>315.67</v>
      </c>
      <c r="S28" s="239">
        <f t="shared" si="16"/>
        <v>0.6771297127110228</v>
      </c>
      <c r="T28" s="243">
        <v>113.732</v>
      </c>
      <c r="U28" s="246">
        <v>310.8</v>
      </c>
      <c r="V28" s="249">
        <f t="shared" si="2"/>
        <v>0.9660104174063301</v>
      </c>
      <c r="W28" s="243">
        <v>92.261</v>
      </c>
      <c r="X28" s="246">
        <v>371.28</v>
      </c>
      <c r="Y28" s="249">
        <f t="shared" si="3"/>
        <v>0.7836412541793464</v>
      </c>
      <c r="Z28" s="243">
        <v>106.942</v>
      </c>
      <c r="AA28" s="246">
        <v>303.007</v>
      </c>
      <c r="AB28" s="249">
        <f t="shared" si="12"/>
        <v>0.9083379001360017</v>
      </c>
      <c r="AC28" s="263">
        <v>79.116</v>
      </c>
      <c r="AD28" s="264">
        <v>274.11</v>
      </c>
      <c r="AE28" s="268">
        <f t="shared" si="13"/>
        <v>0.6719909979910598</v>
      </c>
      <c r="AF28" s="263">
        <v>81.911</v>
      </c>
      <c r="AG28" s="264">
        <v>304.89</v>
      </c>
      <c r="AH28" s="249">
        <f t="shared" si="14"/>
        <v>0.695731010622955</v>
      </c>
      <c r="AI28" s="136">
        <f t="shared" si="7"/>
        <v>591.142</v>
      </c>
      <c r="AJ28" s="230">
        <f t="shared" si="8"/>
        <v>0.7172869178248776</v>
      </c>
      <c r="AK28" s="282">
        <f t="shared" si="9"/>
        <v>232.99404000000004</v>
      </c>
      <c r="AL28" s="285">
        <f t="shared" si="10"/>
        <v>312212.01360000006</v>
      </c>
    </row>
    <row r="29" spans="1:38" ht="12.75" customHeight="1">
      <c r="A29" s="6" t="s">
        <v>104</v>
      </c>
      <c r="B29" s="36">
        <v>3390.4</v>
      </c>
      <c r="C29" s="36">
        <v>3390.4</v>
      </c>
      <c r="D29" s="177"/>
      <c r="E29" s="57">
        <f t="shared" si="0"/>
        <v>126.46192</v>
      </c>
      <c r="F29" s="135">
        <v>33.805</v>
      </c>
      <c r="G29" s="167">
        <v>364.673</v>
      </c>
      <c r="H29" s="135">
        <v>18.01</v>
      </c>
      <c r="I29" s="167">
        <v>210.24</v>
      </c>
      <c r="J29" s="135">
        <v>32.38</v>
      </c>
      <c r="K29" s="167">
        <v>359.757</v>
      </c>
      <c r="L29" s="135">
        <v>36.093</v>
      </c>
      <c r="M29" s="167">
        <v>351.946</v>
      </c>
      <c r="N29" s="183">
        <v>60.092</v>
      </c>
      <c r="O29" s="235">
        <v>394.985</v>
      </c>
      <c r="P29" s="239">
        <f t="shared" si="15"/>
        <v>0.47517861503288894</v>
      </c>
      <c r="Q29" s="135">
        <v>86.016</v>
      </c>
      <c r="R29" s="235">
        <v>399.65</v>
      </c>
      <c r="S29" s="239">
        <f t="shared" si="16"/>
        <v>0.6801731303779035</v>
      </c>
      <c r="T29" s="243">
        <v>110.971</v>
      </c>
      <c r="U29" s="246">
        <v>387.188</v>
      </c>
      <c r="V29" s="249">
        <f t="shared" si="2"/>
        <v>0.8775052600814538</v>
      </c>
      <c r="W29" s="243">
        <v>91.651</v>
      </c>
      <c r="X29" s="246">
        <v>457.76</v>
      </c>
      <c r="Y29" s="249">
        <f t="shared" si="3"/>
        <v>0.7247319983754793</v>
      </c>
      <c r="Z29" s="243">
        <v>104.585</v>
      </c>
      <c r="AA29" s="246">
        <v>412.07</v>
      </c>
      <c r="AB29" s="249">
        <f t="shared" si="12"/>
        <v>0.8270078455237749</v>
      </c>
      <c r="AC29" s="263">
        <v>78.048</v>
      </c>
      <c r="AD29" s="264">
        <v>365.09</v>
      </c>
      <c r="AE29" s="268">
        <f t="shared" si="13"/>
        <v>0.6171660212022718</v>
      </c>
      <c r="AF29" s="263">
        <v>81.413</v>
      </c>
      <c r="AG29" s="264">
        <v>420.115</v>
      </c>
      <c r="AH29" s="249">
        <f t="shared" si="14"/>
        <v>0.6437748217012678</v>
      </c>
      <c r="AI29" s="136">
        <f t="shared" si="7"/>
        <v>612.7760000000001</v>
      </c>
      <c r="AJ29" s="230">
        <f t="shared" si="8"/>
        <v>0.6922196703278629</v>
      </c>
      <c r="AK29" s="282">
        <f t="shared" si="9"/>
        <v>272.45744</v>
      </c>
      <c r="AL29" s="285">
        <f t="shared" si="10"/>
        <v>365092.9696</v>
      </c>
    </row>
    <row r="30" spans="1:38" ht="12.75" customHeight="1">
      <c r="A30" s="6" t="s">
        <v>89</v>
      </c>
      <c r="B30" s="150">
        <v>2557.6</v>
      </c>
      <c r="C30" s="36">
        <v>2510.6</v>
      </c>
      <c r="D30" s="177">
        <v>47</v>
      </c>
      <c r="E30" s="57">
        <f t="shared" si="0"/>
        <v>93.64538</v>
      </c>
      <c r="F30" s="135">
        <v>12.78</v>
      </c>
      <c r="G30" s="167">
        <v>250.54</v>
      </c>
      <c r="H30" s="135">
        <v>7.66</v>
      </c>
      <c r="I30" s="167">
        <v>155.23</v>
      </c>
      <c r="J30" s="135">
        <v>12.826</v>
      </c>
      <c r="K30" s="167">
        <v>267.514</v>
      </c>
      <c r="L30" s="135">
        <v>12.498</v>
      </c>
      <c r="M30" s="167">
        <v>240.319</v>
      </c>
      <c r="N30" s="183">
        <v>26.667</v>
      </c>
      <c r="O30" s="235">
        <v>328.14</v>
      </c>
      <c r="P30" s="239">
        <f t="shared" si="15"/>
        <v>0.28476578342679587</v>
      </c>
      <c r="Q30" s="135">
        <v>51.56</v>
      </c>
      <c r="R30" s="235">
        <v>295.21</v>
      </c>
      <c r="S30" s="239">
        <f t="shared" si="16"/>
        <v>0.5505877599087109</v>
      </c>
      <c r="T30" s="243">
        <v>67.885</v>
      </c>
      <c r="U30" s="246">
        <v>250.88</v>
      </c>
      <c r="V30" s="249">
        <f t="shared" si="2"/>
        <v>0.7249156338518783</v>
      </c>
      <c r="W30" s="243">
        <v>55.281</v>
      </c>
      <c r="X30" s="246">
        <v>310.72</v>
      </c>
      <c r="Y30" s="249">
        <f t="shared" si="3"/>
        <v>0.5903227687260172</v>
      </c>
      <c r="Z30" s="243">
        <v>63.783</v>
      </c>
      <c r="AA30" s="246">
        <v>268.437</v>
      </c>
      <c r="AB30" s="249">
        <f t="shared" si="12"/>
        <v>0.681112084760615</v>
      </c>
      <c r="AC30" s="263">
        <v>47.093</v>
      </c>
      <c r="AD30" s="264">
        <v>242.36</v>
      </c>
      <c r="AE30" s="268">
        <f t="shared" si="13"/>
        <v>0.5028865278778302</v>
      </c>
      <c r="AF30" s="263">
        <v>49.698</v>
      </c>
      <c r="AG30" s="264">
        <v>274.257</v>
      </c>
      <c r="AH30" s="249">
        <f t="shared" si="14"/>
        <v>0.5307042376249634</v>
      </c>
      <c r="AI30" s="136">
        <f t="shared" si="7"/>
        <v>361.96700000000004</v>
      </c>
      <c r="AJ30" s="230">
        <f t="shared" si="8"/>
        <v>0.5521849708824015</v>
      </c>
      <c r="AK30" s="282">
        <f t="shared" si="9"/>
        <v>293.55065999999994</v>
      </c>
      <c r="AL30" s="285">
        <f t="shared" si="10"/>
        <v>393357.8843999999</v>
      </c>
    </row>
    <row r="31" spans="1:38" ht="12.75" customHeight="1">
      <c r="A31" s="6" t="s">
        <v>95</v>
      </c>
      <c r="B31" s="36">
        <v>3195.2</v>
      </c>
      <c r="C31" s="36">
        <v>3195.2</v>
      </c>
      <c r="D31" s="177"/>
      <c r="E31" s="57">
        <f t="shared" si="0"/>
        <v>119.18096</v>
      </c>
      <c r="F31" s="135">
        <v>16.529</v>
      </c>
      <c r="G31" s="167">
        <v>328.261</v>
      </c>
      <c r="H31" s="135">
        <v>9.067</v>
      </c>
      <c r="I31" s="167">
        <v>180.22</v>
      </c>
      <c r="J31" s="135">
        <v>15.033</v>
      </c>
      <c r="K31" s="167">
        <v>305.359</v>
      </c>
      <c r="L31" s="135">
        <v>17.01</v>
      </c>
      <c r="M31" s="167">
        <v>299.984</v>
      </c>
      <c r="N31" s="183">
        <v>58.17</v>
      </c>
      <c r="O31" s="235">
        <v>271.885</v>
      </c>
      <c r="P31" s="239">
        <f t="shared" si="15"/>
        <v>0.48808131768698626</v>
      </c>
      <c r="Q31" s="135">
        <v>103.715</v>
      </c>
      <c r="R31" s="235">
        <v>306.507</v>
      </c>
      <c r="S31" s="239">
        <f t="shared" si="16"/>
        <v>0.8702312852657001</v>
      </c>
      <c r="T31" s="243">
        <v>131.57</v>
      </c>
      <c r="U31" s="246">
        <v>274.34</v>
      </c>
      <c r="V31" s="249">
        <f t="shared" si="2"/>
        <v>1.1039515036630012</v>
      </c>
      <c r="W31" s="243">
        <v>109.825</v>
      </c>
      <c r="X31" s="246">
        <v>358.32</v>
      </c>
      <c r="Y31" s="249">
        <f t="shared" si="3"/>
        <v>0.9214978634171096</v>
      </c>
      <c r="Z31" s="243">
        <v>125.501</v>
      </c>
      <c r="AA31" s="246">
        <v>311.093</v>
      </c>
      <c r="AB31" s="249">
        <f t="shared" si="12"/>
        <v>1.0530289401931316</v>
      </c>
      <c r="AC31" s="263">
        <v>89.302</v>
      </c>
      <c r="AD31" s="264">
        <v>265.66</v>
      </c>
      <c r="AE31" s="268">
        <f t="shared" si="13"/>
        <v>0.7492975388014999</v>
      </c>
      <c r="AF31" s="263">
        <v>86.976</v>
      </c>
      <c r="AG31" s="264">
        <v>307.71</v>
      </c>
      <c r="AH31" s="249">
        <f t="shared" si="14"/>
        <v>0.7297809985756114</v>
      </c>
      <c r="AI31" s="136">
        <f t="shared" si="7"/>
        <v>705.059</v>
      </c>
      <c r="AJ31" s="230">
        <f t="shared" si="8"/>
        <v>0.8451242068004342</v>
      </c>
      <c r="AK31" s="282">
        <f t="shared" si="9"/>
        <v>129.20772</v>
      </c>
      <c r="AL31" s="285">
        <f t="shared" si="10"/>
        <v>173138.3448</v>
      </c>
    </row>
    <row r="32" spans="1:38" ht="12.75" customHeight="1">
      <c r="A32" s="6" t="s">
        <v>96</v>
      </c>
      <c r="B32" s="36">
        <v>2498.3</v>
      </c>
      <c r="C32" s="36">
        <v>2498.3</v>
      </c>
      <c r="D32" s="177"/>
      <c r="E32" s="55">
        <f t="shared" si="0"/>
        <v>93.18659000000001</v>
      </c>
      <c r="F32" s="135">
        <v>11.13</v>
      </c>
      <c r="G32" s="167">
        <v>209.143</v>
      </c>
      <c r="H32" s="135">
        <v>6.51</v>
      </c>
      <c r="I32" s="167">
        <v>117.96</v>
      </c>
      <c r="J32" s="135">
        <v>11.78</v>
      </c>
      <c r="K32" s="167">
        <v>210.81</v>
      </c>
      <c r="L32" s="135">
        <v>11.88</v>
      </c>
      <c r="M32" s="167">
        <v>211.29</v>
      </c>
      <c r="N32" s="183">
        <v>35.981</v>
      </c>
      <c r="O32" s="235">
        <v>177.693</v>
      </c>
      <c r="P32" s="239">
        <f t="shared" si="15"/>
        <v>0.38611778797786245</v>
      </c>
      <c r="Q32" s="135">
        <v>72.417</v>
      </c>
      <c r="R32" s="235">
        <v>174.14</v>
      </c>
      <c r="S32" s="239">
        <f t="shared" si="16"/>
        <v>0.7771182527443058</v>
      </c>
      <c r="T32" s="243">
        <v>93.097</v>
      </c>
      <c r="U32" s="246">
        <v>152.68</v>
      </c>
      <c r="V32" s="249">
        <f t="shared" si="2"/>
        <v>0.9990385955747494</v>
      </c>
      <c r="W32" s="243">
        <v>66.24</v>
      </c>
      <c r="X32" s="246">
        <v>211.42</v>
      </c>
      <c r="Y32" s="249">
        <f t="shared" si="3"/>
        <v>0.7108318911551543</v>
      </c>
      <c r="Z32" s="243">
        <v>84.107</v>
      </c>
      <c r="AA32" s="246">
        <v>191.39</v>
      </c>
      <c r="AB32" s="249">
        <f t="shared" si="12"/>
        <v>0.9025654871586136</v>
      </c>
      <c r="AC32" s="263">
        <v>65.218</v>
      </c>
      <c r="AD32" s="264">
        <v>178.17</v>
      </c>
      <c r="AE32" s="268">
        <f t="shared" si="13"/>
        <v>0.6998646479069573</v>
      </c>
      <c r="AF32" s="263">
        <v>71.4</v>
      </c>
      <c r="AG32" s="264">
        <v>165.84</v>
      </c>
      <c r="AH32" s="249">
        <f t="shared" si="14"/>
        <v>0.7662046652849943</v>
      </c>
      <c r="AI32" s="136">
        <f t="shared" si="7"/>
        <v>488.46000000000004</v>
      </c>
      <c r="AJ32" s="230">
        <f t="shared" si="8"/>
        <v>0.748820189686091</v>
      </c>
      <c r="AK32" s="282">
        <f t="shared" si="9"/>
        <v>163.84613000000002</v>
      </c>
      <c r="AL32" s="285">
        <f t="shared" si="10"/>
        <v>219553.81420000002</v>
      </c>
    </row>
    <row r="33" spans="1:38" ht="12.75" customHeight="1">
      <c r="A33" s="6" t="s">
        <v>34</v>
      </c>
      <c r="B33" s="36">
        <v>2523.4</v>
      </c>
      <c r="C33" s="36">
        <v>2523.4</v>
      </c>
      <c r="D33" s="177"/>
      <c r="E33" s="55">
        <f t="shared" si="0"/>
        <v>94.12282</v>
      </c>
      <c r="F33" s="135">
        <v>16.06</v>
      </c>
      <c r="G33" s="167">
        <v>325.9</v>
      </c>
      <c r="H33" s="135">
        <v>8.68</v>
      </c>
      <c r="I33" s="167">
        <v>177.37</v>
      </c>
      <c r="J33" s="135">
        <v>15</v>
      </c>
      <c r="K33" s="167">
        <v>306.61</v>
      </c>
      <c r="L33" s="135">
        <v>15.75</v>
      </c>
      <c r="M33" s="167">
        <v>313.95</v>
      </c>
      <c r="N33" s="183">
        <v>35.615</v>
      </c>
      <c r="O33" s="235">
        <v>302.71</v>
      </c>
      <c r="P33" s="239">
        <f t="shared" si="15"/>
        <v>0.37838857781779167</v>
      </c>
      <c r="Q33" s="135">
        <v>76.528</v>
      </c>
      <c r="R33" s="235">
        <v>297.36</v>
      </c>
      <c r="S33" s="239">
        <f t="shared" si="16"/>
        <v>0.8130653118977949</v>
      </c>
      <c r="T33" s="243">
        <v>100.602</v>
      </c>
      <c r="U33" s="246">
        <v>244.133</v>
      </c>
      <c r="V33" s="249">
        <f t="shared" si="2"/>
        <v>1.0688375040186853</v>
      </c>
      <c r="W33" s="243">
        <v>72.654</v>
      </c>
      <c r="X33" s="246">
        <v>329.4</v>
      </c>
      <c r="Y33" s="249">
        <f t="shared" si="3"/>
        <v>0.7719063240986617</v>
      </c>
      <c r="Z33" s="243">
        <v>86.892</v>
      </c>
      <c r="AA33" s="246">
        <v>283.3</v>
      </c>
      <c r="AB33" s="249">
        <f t="shared" si="12"/>
        <v>0.923176759897334</v>
      </c>
      <c r="AC33" s="263">
        <v>64.783</v>
      </c>
      <c r="AD33" s="264">
        <v>263.03</v>
      </c>
      <c r="AE33" s="268">
        <f t="shared" si="13"/>
        <v>0.6882815453255651</v>
      </c>
      <c r="AF33" s="263">
        <v>69.468</v>
      </c>
      <c r="AG33" s="264">
        <v>288.02</v>
      </c>
      <c r="AH33" s="249">
        <f t="shared" si="14"/>
        <v>0.7380569345457351</v>
      </c>
      <c r="AI33" s="136">
        <f t="shared" si="7"/>
        <v>506.54200000000003</v>
      </c>
      <c r="AJ33" s="230">
        <f t="shared" si="8"/>
        <v>0.768816136800224</v>
      </c>
      <c r="AK33" s="282">
        <f t="shared" si="9"/>
        <v>152.31773999999996</v>
      </c>
      <c r="AL33" s="285">
        <f t="shared" si="10"/>
        <v>204105.77159999995</v>
      </c>
    </row>
    <row r="34" spans="1:38" s="95" customFormat="1" ht="12.75" customHeight="1">
      <c r="A34" s="6" t="s">
        <v>126</v>
      </c>
      <c r="B34" s="150">
        <v>7194.6</v>
      </c>
      <c r="C34" s="77">
        <v>4786.5</v>
      </c>
      <c r="D34" s="177">
        <v>2408.1000000000004</v>
      </c>
      <c r="E34" s="290">
        <f t="shared" si="0"/>
        <v>178.53645</v>
      </c>
      <c r="F34" s="135">
        <v>55.62</v>
      </c>
      <c r="G34" s="167">
        <v>407.33</v>
      </c>
      <c r="H34" s="135">
        <v>27.768</v>
      </c>
      <c r="I34" s="167">
        <v>229.12</v>
      </c>
      <c r="J34" s="135">
        <v>51.683</v>
      </c>
      <c r="K34" s="167">
        <v>399.55</v>
      </c>
      <c r="L34" s="135">
        <v>40.793</v>
      </c>
      <c r="M34" s="167">
        <v>305.52</v>
      </c>
      <c r="N34" s="183">
        <v>74.405</v>
      </c>
      <c r="O34" s="235">
        <v>488.97</v>
      </c>
      <c r="P34" s="239">
        <f t="shared" si="15"/>
        <v>0.416749632918096</v>
      </c>
      <c r="Q34" s="135">
        <v>109.542</v>
      </c>
      <c r="R34" s="235">
        <v>520.61</v>
      </c>
      <c r="S34" s="239">
        <f t="shared" si="16"/>
        <v>0.6135553832284668</v>
      </c>
      <c r="T34" s="243">
        <v>147.043</v>
      </c>
      <c r="U34" s="246">
        <v>442.34</v>
      </c>
      <c r="V34" s="249">
        <f t="shared" si="2"/>
        <v>0.823602127184673</v>
      </c>
      <c r="W34" s="243">
        <v>122.355</v>
      </c>
      <c r="X34" s="246">
        <v>566.56</v>
      </c>
      <c r="Y34" s="249">
        <f t="shared" si="3"/>
        <v>0.6853222409205515</v>
      </c>
      <c r="Z34" s="243">
        <v>140.295</v>
      </c>
      <c r="AA34" s="246">
        <v>484.66</v>
      </c>
      <c r="AB34" s="249">
        <f t="shared" si="12"/>
        <v>0.7858059236643273</v>
      </c>
      <c r="AC34" s="263">
        <v>100.858</v>
      </c>
      <c r="AD34" s="264">
        <v>411.553</v>
      </c>
      <c r="AE34" s="268">
        <f t="shared" si="13"/>
        <v>0.5649154556394507</v>
      </c>
      <c r="AF34" s="263">
        <v>109.272</v>
      </c>
      <c r="AG34" s="264">
        <v>438.34</v>
      </c>
      <c r="AH34" s="249">
        <f t="shared" si="14"/>
        <v>0.6120430869998815</v>
      </c>
      <c r="AI34" s="136">
        <f t="shared" si="7"/>
        <v>803.7700000000001</v>
      </c>
      <c r="AJ34" s="232">
        <f t="shared" si="8"/>
        <v>0.6431419786507782</v>
      </c>
      <c r="AK34" s="158">
        <f t="shared" si="9"/>
        <v>445.98514999999986</v>
      </c>
      <c r="AL34" s="287">
        <f t="shared" si="10"/>
        <v>597620.1009999998</v>
      </c>
    </row>
    <row r="35" spans="1:38" ht="12.75" customHeight="1">
      <c r="A35" s="82" t="s">
        <v>119</v>
      </c>
      <c r="B35" s="77">
        <v>2034.3</v>
      </c>
      <c r="C35" s="77">
        <v>2034.3</v>
      </c>
      <c r="D35" s="177"/>
      <c r="E35" s="290">
        <f t="shared" si="0"/>
        <v>75.87939</v>
      </c>
      <c r="F35" s="135">
        <v>14.04</v>
      </c>
      <c r="G35" s="167">
        <v>179.1</v>
      </c>
      <c r="H35" s="135">
        <v>6.86</v>
      </c>
      <c r="I35" s="167">
        <v>51.48</v>
      </c>
      <c r="J35" s="135">
        <v>13.35</v>
      </c>
      <c r="K35" s="167">
        <v>173.07</v>
      </c>
      <c r="L35" s="135">
        <v>16.09</v>
      </c>
      <c r="M35" s="167">
        <v>155.47</v>
      </c>
      <c r="N35" s="183">
        <v>38.724</v>
      </c>
      <c r="O35" s="235">
        <v>151.71</v>
      </c>
      <c r="P35" s="239">
        <f t="shared" si="15"/>
        <v>0.5103362059183659</v>
      </c>
      <c r="Q35" s="135">
        <v>55.942</v>
      </c>
      <c r="R35" s="235">
        <v>163.97</v>
      </c>
      <c r="S35" s="239">
        <f t="shared" si="16"/>
        <v>0.7372489420381476</v>
      </c>
      <c r="T35" s="243">
        <v>77.229</v>
      </c>
      <c r="U35" s="246">
        <v>144.03</v>
      </c>
      <c r="V35" s="249">
        <f t="shared" si="2"/>
        <v>1.017786252630655</v>
      </c>
      <c r="W35" s="243">
        <v>63.545</v>
      </c>
      <c r="X35" s="246">
        <v>176.84</v>
      </c>
      <c r="Y35" s="249">
        <f t="shared" si="3"/>
        <v>0.837447428082909</v>
      </c>
      <c r="Z35" s="243">
        <v>74.828</v>
      </c>
      <c r="AA35" s="246">
        <v>160.43</v>
      </c>
      <c r="AB35" s="249">
        <f t="shared" si="12"/>
        <v>0.9861439318370905</v>
      </c>
      <c r="AC35" s="263">
        <v>52.48</v>
      </c>
      <c r="AD35" s="264">
        <v>149.73</v>
      </c>
      <c r="AE35" s="268">
        <f t="shared" si="13"/>
        <v>0.6916239047256442</v>
      </c>
      <c r="AF35" s="263">
        <v>46.147</v>
      </c>
      <c r="AG35" s="264">
        <v>175.51</v>
      </c>
      <c r="AH35" s="249">
        <f t="shared" si="14"/>
        <v>0.6081625063142969</v>
      </c>
      <c r="AI35" s="136">
        <f t="shared" si="7"/>
        <v>408.89500000000004</v>
      </c>
      <c r="AJ35" s="232">
        <f t="shared" si="8"/>
        <v>0.7698213102210156</v>
      </c>
      <c r="AK35" s="282">
        <f t="shared" si="9"/>
        <v>122.26072999999991</v>
      </c>
      <c r="AL35" s="285">
        <f t="shared" si="10"/>
        <v>163829.3781999999</v>
      </c>
    </row>
    <row r="36" spans="1:38" ht="12.75" customHeight="1">
      <c r="A36" s="6" t="s">
        <v>105</v>
      </c>
      <c r="B36" s="150">
        <v>2083.2</v>
      </c>
      <c r="C36" s="36">
        <v>1835.6</v>
      </c>
      <c r="D36" s="177">
        <v>247.5999999999999</v>
      </c>
      <c r="E36" s="57">
        <f t="shared" si="0"/>
        <v>68.46788</v>
      </c>
      <c r="F36" s="135">
        <v>18.45</v>
      </c>
      <c r="G36" s="167">
        <v>162.773</v>
      </c>
      <c r="H36" s="135">
        <v>8.918</v>
      </c>
      <c r="I36" s="167">
        <v>72.63</v>
      </c>
      <c r="J36" s="135">
        <v>14.104</v>
      </c>
      <c r="K36" s="167">
        <v>99.94</v>
      </c>
      <c r="L36" s="135">
        <v>18.231</v>
      </c>
      <c r="M36" s="167">
        <v>156.84</v>
      </c>
      <c r="N36" s="183">
        <v>21.928</v>
      </c>
      <c r="O36" s="235">
        <v>152.66</v>
      </c>
      <c r="P36" s="239">
        <f t="shared" si="15"/>
        <v>0.3202669631365832</v>
      </c>
      <c r="Q36" s="135">
        <v>34.055</v>
      </c>
      <c r="R36" s="235">
        <v>161.12</v>
      </c>
      <c r="S36" s="239">
        <f t="shared" si="16"/>
        <v>0.4973865117482826</v>
      </c>
      <c r="T36" s="243">
        <v>45.563</v>
      </c>
      <c r="U36" s="246">
        <v>144.76</v>
      </c>
      <c r="V36" s="249">
        <f t="shared" si="2"/>
        <v>0.6654653247625019</v>
      </c>
      <c r="W36" s="243"/>
      <c r="X36" s="246"/>
      <c r="Y36" s="249"/>
      <c r="Z36" s="243"/>
      <c r="AA36" s="246"/>
      <c r="AB36" s="249"/>
      <c r="AC36" s="263"/>
      <c r="AD36" s="264"/>
      <c r="AE36" s="268"/>
      <c r="AF36" s="263"/>
      <c r="AG36" s="264"/>
      <c r="AH36" s="249"/>
      <c r="AI36" s="136">
        <f t="shared" si="7"/>
        <v>101.546</v>
      </c>
      <c r="AJ36" s="230">
        <f t="shared" si="8"/>
        <v>0.4943729332157892</v>
      </c>
      <c r="AK36" s="282">
        <f t="shared" si="9"/>
        <v>377.72916</v>
      </c>
      <c r="AL36" s="285">
        <f t="shared" si="10"/>
        <v>506157.0744</v>
      </c>
    </row>
    <row r="37" spans="1:38" ht="12.75" customHeight="1">
      <c r="A37" s="6" t="s">
        <v>36</v>
      </c>
      <c r="B37" s="150">
        <v>3380</v>
      </c>
      <c r="C37" s="36">
        <v>3238.1</v>
      </c>
      <c r="D37" s="177">
        <v>141.9000000000001</v>
      </c>
      <c r="E37" s="55">
        <f t="shared" si="0"/>
        <v>120.78112999999999</v>
      </c>
      <c r="F37" s="135">
        <v>19.76</v>
      </c>
      <c r="G37" s="167">
        <v>305.027</v>
      </c>
      <c r="H37" s="135">
        <v>10.731</v>
      </c>
      <c r="I37" s="167">
        <v>165.79</v>
      </c>
      <c r="J37" s="135">
        <v>17.46</v>
      </c>
      <c r="K37" s="167">
        <v>270.13</v>
      </c>
      <c r="L37" s="135">
        <v>20.75</v>
      </c>
      <c r="M37" s="167">
        <v>309.14</v>
      </c>
      <c r="N37" s="183">
        <v>39.344</v>
      </c>
      <c r="O37" s="235">
        <v>368.58</v>
      </c>
      <c r="P37" s="239">
        <f t="shared" si="15"/>
        <v>0.32574624860688095</v>
      </c>
      <c r="Q37" s="135">
        <v>77.173</v>
      </c>
      <c r="R37" s="235">
        <v>384.19</v>
      </c>
      <c r="S37" s="239">
        <f t="shared" si="16"/>
        <v>0.6389491471060091</v>
      </c>
      <c r="T37" s="243">
        <v>101.366</v>
      </c>
      <c r="U37" s="246">
        <v>334.93</v>
      </c>
      <c r="V37" s="249">
        <f t="shared" si="2"/>
        <v>0.8392536151963473</v>
      </c>
      <c r="W37" s="243">
        <v>82.224</v>
      </c>
      <c r="X37" s="246">
        <v>424.46</v>
      </c>
      <c r="Y37" s="249">
        <f aca="true" t="shared" si="17" ref="Y37:Y54">W37/E37</f>
        <v>0.6807685935708666</v>
      </c>
      <c r="Z37" s="243">
        <v>93.813</v>
      </c>
      <c r="AA37" s="246">
        <v>373.85</v>
      </c>
      <c r="AB37" s="249">
        <f aca="true" t="shared" si="18" ref="AB37:AB44">Z37/E37</f>
        <v>0.776719012315914</v>
      </c>
      <c r="AC37" s="263">
        <v>70.566</v>
      </c>
      <c r="AD37" s="264">
        <v>347.9</v>
      </c>
      <c r="AE37" s="268">
        <f aca="true" t="shared" si="19" ref="AE37:AE44">AC37/E37</f>
        <v>0.584246893533783</v>
      </c>
      <c r="AF37" s="263">
        <v>73.841</v>
      </c>
      <c r="AG37" s="264">
        <v>372.15</v>
      </c>
      <c r="AH37" s="249">
        <f aca="true" t="shared" si="20" ref="AH37:AH44">AF37/E37</f>
        <v>0.611362056307968</v>
      </c>
      <c r="AI37" s="136">
        <f t="shared" si="7"/>
        <v>538.327</v>
      </c>
      <c r="AJ37" s="230">
        <f t="shared" si="8"/>
        <v>0.636720795233967</v>
      </c>
      <c r="AK37" s="282">
        <f t="shared" si="9"/>
        <v>307.14090999999996</v>
      </c>
      <c r="AL37" s="285">
        <f t="shared" si="10"/>
        <v>411568.8194</v>
      </c>
    </row>
    <row r="38" spans="1:38" ht="12.75" customHeight="1">
      <c r="A38" s="275" t="s">
        <v>25</v>
      </c>
      <c r="B38" s="151">
        <v>3376.16</v>
      </c>
      <c r="C38" s="35">
        <v>3376.16</v>
      </c>
      <c r="D38" s="177"/>
      <c r="E38" s="55">
        <f t="shared" si="0"/>
        <v>125.930768</v>
      </c>
      <c r="F38" s="135">
        <v>20.996</v>
      </c>
      <c r="G38" s="167">
        <v>247.445</v>
      </c>
      <c r="H38" s="135">
        <v>11.783</v>
      </c>
      <c r="I38" s="167">
        <v>150.966</v>
      </c>
      <c r="J38" s="135">
        <v>19.07</v>
      </c>
      <c r="K38" s="167">
        <v>220.76</v>
      </c>
      <c r="L38" s="135">
        <v>18.87</v>
      </c>
      <c r="M38" s="167">
        <v>210.54</v>
      </c>
      <c r="N38" s="183">
        <v>51.605</v>
      </c>
      <c r="O38" s="235">
        <v>262.686</v>
      </c>
      <c r="P38" s="239">
        <f t="shared" si="15"/>
        <v>0.4097886546677774</v>
      </c>
      <c r="Q38" s="135">
        <v>83.794</v>
      </c>
      <c r="R38" s="235">
        <v>242.283</v>
      </c>
      <c r="S38" s="239">
        <f t="shared" si="16"/>
        <v>0.665397355473922</v>
      </c>
      <c r="T38" s="243">
        <v>119.178</v>
      </c>
      <c r="U38" s="246">
        <v>209.08</v>
      </c>
      <c r="V38" s="249">
        <f t="shared" si="2"/>
        <v>0.946377139540672</v>
      </c>
      <c r="W38" s="243">
        <v>95.277</v>
      </c>
      <c r="X38" s="246">
        <v>280.98</v>
      </c>
      <c r="Y38" s="249">
        <f t="shared" si="17"/>
        <v>0.7565823786606304</v>
      </c>
      <c r="Z38" s="243">
        <v>108.999</v>
      </c>
      <c r="AA38" s="246">
        <v>261.612</v>
      </c>
      <c r="AB38" s="249">
        <f t="shared" si="18"/>
        <v>0.8655470123075879</v>
      </c>
      <c r="AC38" s="263">
        <v>76.21</v>
      </c>
      <c r="AD38" s="264">
        <v>242.66</v>
      </c>
      <c r="AE38" s="268">
        <f t="shared" si="19"/>
        <v>0.6051737888233953</v>
      </c>
      <c r="AF38" s="263">
        <v>80.058</v>
      </c>
      <c r="AG38" s="264">
        <v>275.701</v>
      </c>
      <c r="AH38" s="249">
        <f t="shared" si="20"/>
        <v>0.6357302609319432</v>
      </c>
      <c r="AI38" s="136">
        <f t="shared" si="7"/>
        <v>615.121</v>
      </c>
      <c r="AJ38" s="230">
        <f t="shared" si="8"/>
        <v>0.6977995129151326</v>
      </c>
      <c r="AK38" s="282">
        <f t="shared" si="9"/>
        <v>266.3943760000001</v>
      </c>
      <c r="AL38" s="285">
        <f t="shared" si="10"/>
        <v>356968.4638400001</v>
      </c>
    </row>
    <row r="39" spans="1:38" ht="12.75" customHeight="1">
      <c r="A39" s="6" t="s">
        <v>30</v>
      </c>
      <c r="B39" s="150">
        <v>3380</v>
      </c>
      <c r="C39" s="36">
        <v>3318.1</v>
      </c>
      <c r="D39" s="177">
        <v>61.90000000000009</v>
      </c>
      <c r="E39" s="55">
        <f t="shared" si="0"/>
        <v>123.76513</v>
      </c>
      <c r="F39" s="135">
        <v>15.15</v>
      </c>
      <c r="G39" s="167">
        <v>223.387</v>
      </c>
      <c r="H39" s="135">
        <v>8.264</v>
      </c>
      <c r="I39" s="167">
        <v>118.65</v>
      </c>
      <c r="J39" s="135">
        <v>14.255</v>
      </c>
      <c r="K39" s="167">
        <v>212.74</v>
      </c>
      <c r="L39" s="135">
        <v>14.33</v>
      </c>
      <c r="M39" s="167">
        <v>201.19</v>
      </c>
      <c r="N39" s="183">
        <v>45.273</v>
      </c>
      <c r="O39" s="235">
        <v>275.95</v>
      </c>
      <c r="P39" s="239">
        <f t="shared" si="15"/>
        <v>0.3657977008548369</v>
      </c>
      <c r="Q39" s="135">
        <v>77.903</v>
      </c>
      <c r="R39" s="235">
        <v>328.3</v>
      </c>
      <c r="S39" s="239">
        <f t="shared" si="16"/>
        <v>0.629442234658502</v>
      </c>
      <c r="T39" s="243">
        <v>110.843</v>
      </c>
      <c r="U39" s="246">
        <v>279.71</v>
      </c>
      <c r="V39" s="249">
        <f aca="true" t="shared" si="21" ref="V39:V55">T39/E39</f>
        <v>0.8955915127306052</v>
      </c>
      <c r="W39" s="243">
        <v>91.026</v>
      </c>
      <c r="X39" s="246">
        <v>354.64</v>
      </c>
      <c r="Y39" s="249">
        <f t="shared" si="17"/>
        <v>0.7354737154156424</v>
      </c>
      <c r="Z39" s="243">
        <v>102.87</v>
      </c>
      <c r="AA39" s="246">
        <v>320.414</v>
      </c>
      <c r="AB39" s="249">
        <f t="shared" si="18"/>
        <v>0.8311711061104207</v>
      </c>
      <c r="AC39" s="263">
        <v>75.021</v>
      </c>
      <c r="AD39" s="264">
        <v>274.352</v>
      </c>
      <c r="AE39" s="268">
        <f t="shared" si="19"/>
        <v>0.6061561927822481</v>
      </c>
      <c r="AF39" s="263">
        <v>69.012</v>
      </c>
      <c r="AG39" s="264">
        <v>294.193</v>
      </c>
      <c r="AH39" s="249">
        <f t="shared" si="20"/>
        <v>0.5576045530756523</v>
      </c>
      <c r="AI39" s="136">
        <f aca="true" t="shared" si="22" ref="AI39:AI55">SUM(N39,Q39,T39,W39,Z39,,AC39,AF39)</f>
        <v>571.9480000000001</v>
      </c>
      <c r="AJ39" s="230">
        <f aca="true" t="shared" si="23" ref="AJ39:AJ55">AVERAGE(P39,S39,V39,Y39,AB39,AE39,AH39)</f>
        <v>0.6601767165182725</v>
      </c>
      <c r="AK39" s="282">
        <f aca="true" t="shared" si="24" ref="AK39:AK55">E39*7-AI39</f>
        <v>294.4079099999999</v>
      </c>
      <c r="AL39" s="285">
        <f aca="true" t="shared" si="25" ref="AL39:AL55">AK39*1340</f>
        <v>394506.5993999999</v>
      </c>
    </row>
    <row r="40" spans="1:38" ht="12.75" customHeight="1">
      <c r="A40" s="6" t="s">
        <v>117</v>
      </c>
      <c r="B40" s="150">
        <v>3928.2</v>
      </c>
      <c r="C40" s="77">
        <v>3893.7</v>
      </c>
      <c r="D40" s="177">
        <v>34.5</v>
      </c>
      <c r="E40" s="290">
        <f t="shared" si="0"/>
        <v>145.23501</v>
      </c>
      <c r="F40" s="135">
        <v>29.208</v>
      </c>
      <c r="G40" s="167">
        <v>313.504</v>
      </c>
      <c r="H40" s="135">
        <v>15.52</v>
      </c>
      <c r="I40" s="167">
        <v>155.36</v>
      </c>
      <c r="J40" s="135">
        <v>27.597</v>
      </c>
      <c r="K40" s="167">
        <v>305.26</v>
      </c>
      <c r="L40" s="135">
        <v>30.856</v>
      </c>
      <c r="M40" s="167">
        <v>331.897</v>
      </c>
      <c r="N40" s="183">
        <v>84.856</v>
      </c>
      <c r="O40" s="235">
        <v>366.41</v>
      </c>
      <c r="P40" s="239">
        <f t="shared" si="15"/>
        <v>0.5842668375896418</v>
      </c>
      <c r="Q40" s="135">
        <v>127.465</v>
      </c>
      <c r="R40" s="235">
        <v>351.105</v>
      </c>
      <c r="S40" s="239">
        <f t="shared" si="16"/>
        <v>0.8776465123664055</v>
      </c>
      <c r="T40" s="243">
        <v>166.572</v>
      </c>
      <c r="U40" s="246">
        <v>289.65</v>
      </c>
      <c r="V40" s="249">
        <f t="shared" si="21"/>
        <v>1.1469135437798366</v>
      </c>
      <c r="W40" s="243">
        <v>134.29</v>
      </c>
      <c r="X40" s="246">
        <v>366.31</v>
      </c>
      <c r="Y40" s="249">
        <f t="shared" si="17"/>
        <v>0.9246393138954582</v>
      </c>
      <c r="Z40" s="243">
        <v>151.398</v>
      </c>
      <c r="AA40" s="246">
        <v>327.161</v>
      </c>
      <c r="AB40" s="249">
        <f t="shared" si="18"/>
        <v>1.0424346030616172</v>
      </c>
      <c r="AC40" s="263">
        <v>111.82</v>
      </c>
      <c r="AD40" s="264">
        <v>308.16</v>
      </c>
      <c r="AE40" s="268">
        <f t="shared" si="19"/>
        <v>0.7699245519382689</v>
      </c>
      <c r="AF40" s="263">
        <v>104.614</v>
      </c>
      <c r="AG40" s="264">
        <v>322.824</v>
      </c>
      <c r="AH40" s="249">
        <f t="shared" si="20"/>
        <v>0.7203084159941877</v>
      </c>
      <c r="AI40" s="136">
        <f t="shared" si="22"/>
        <v>881.0150000000001</v>
      </c>
      <c r="AJ40" s="232">
        <f t="shared" si="23"/>
        <v>0.8665905398036308</v>
      </c>
      <c r="AK40" s="282">
        <f t="shared" si="24"/>
        <v>135.63006999999982</v>
      </c>
      <c r="AL40" s="285">
        <f t="shared" si="25"/>
        <v>181744.29379999975</v>
      </c>
    </row>
    <row r="41" spans="1:38" ht="12.75" customHeight="1">
      <c r="A41" s="6" t="s">
        <v>20</v>
      </c>
      <c r="B41" s="150">
        <v>4798.8</v>
      </c>
      <c r="C41" s="36">
        <v>4690</v>
      </c>
      <c r="D41" s="177">
        <v>108.80000000000018</v>
      </c>
      <c r="E41" s="55">
        <f t="shared" si="0"/>
        <v>174.937</v>
      </c>
      <c r="F41" s="135">
        <v>37.174</v>
      </c>
      <c r="G41" s="167">
        <v>328.956</v>
      </c>
      <c r="H41" s="135">
        <v>20.733</v>
      </c>
      <c r="I41" s="167">
        <v>182.588</v>
      </c>
      <c r="J41" s="135">
        <v>38.565</v>
      </c>
      <c r="K41" s="167">
        <v>411.42</v>
      </c>
      <c r="L41" s="135">
        <v>40.464</v>
      </c>
      <c r="M41" s="167">
        <v>366.635</v>
      </c>
      <c r="N41" s="183">
        <v>139.341</v>
      </c>
      <c r="O41" s="235">
        <v>331.11</v>
      </c>
      <c r="P41" s="239">
        <f t="shared" si="15"/>
        <v>0.7965210332862688</v>
      </c>
      <c r="Q41" s="135">
        <v>213.359</v>
      </c>
      <c r="R41" s="235">
        <v>305.41</v>
      </c>
      <c r="S41" s="239">
        <f t="shared" si="16"/>
        <v>1.2196333537216255</v>
      </c>
      <c r="T41" s="243">
        <v>278.187</v>
      </c>
      <c r="U41" s="246">
        <v>147.94</v>
      </c>
      <c r="V41" s="249">
        <f t="shared" si="21"/>
        <v>1.5902124764915369</v>
      </c>
      <c r="W41" s="243">
        <v>197.691</v>
      </c>
      <c r="X41" s="246">
        <v>266.58</v>
      </c>
      <c r="Y41" s="249">
        <f t="shared" si="17"/>
        <v>1.1300696822284593</v>
      </c>
      <c r="Z41" s="243">
        <v>230.063</v>
      </c>
      <c r="AA41" s="246">
        <v>228.98</v>
      </c>
      <c r="AB41" s="249">
        <f t="shared" si="18"/>
        <v>1.3151191571822998</v>
      </c>
      <c r="AC41" s="263">
        <v>153.488</v>
      </c>
      <c r="AD41" s="264">
        <v>251.95</v>
      </c>
      <c r="AE41" s="268">
        <f t="shared" si="19"/>
        <v>0.8773901461669057</v>
      </c>
      <c r="AF41" s="263">
        <v>137.786</v>
      </c>
      <c r="AG41" s="264">
        <v>290.765</v>
      </c>
      <c r="AH41" s="249">
        <f t="shared" si="20"/>
        <v>0.7876321189914083</v>
      </c>
      <c r="AI41" s="136">
        <f t="shared" si="22"/>
        <v>1349.9150000000002</v>
      </c>
      <c r="AJ41" s="230">
        <f t="shared" si="23"/>
        <v>1.1023682811526434</v>
      </c>
      <c r="AK41" s="282">
        <f t="shared" si="24"/>
        <v>-125.356</v>
      </c>
      <c r="AL41" s="285">
        <f t="shared" si="25"/>
        <v>-167977.03999999998</v>
      </c>
    </row>
    <row r="42" spans="1:38" s="95" customFormat="1" ht="12.75" customHeight="1">
      <c r="A42" s="6" t="s">
        <v>144</v>
      </c>
      <c r="B42" s="36">
        <v>4278.8</v>
      </c>
      <c r="C42" s="36">
        <v>4278.8</v>
      </c>
      <c r="D42" s="177"/>
      <c r="E42" s="57">
        <f t="shared" si="0"/>
        <v>159.59924</v>
      </c>
      <c r="F42" s="13" t="s">
        <v>45</v>
      </c>
      <c r="G42" s="26" t="s">
        <v>45</v>
      </c>
      <c r="H42" s="13" t="s">
        <v>45</v>
      </c>
      <c r="I42" s="26" t="s">
        <v>45</v>
      </c>
      <c r="J42" s="135"/>
      <c r="K42" s="26" t="s">
        <v>45</v>
      </c>
      <c r="L42" s="135"/>
      <c r="M42" s="26" t="s">
        <v>45</v>
      </c>
      <c r="N42" s="183">
        <v>75.92</v>
      </c>
      <c r="O42" s="59" t="s">
        <v>45</v>
      </c>
      <c r="P42" s="239">
        <f t="shared" si="15"/>
        <v>0.47569148825520724</v>
      </c>
      <c r="Q42" s="135">
        <v>146.779</v>
      </c>
      <c r="R42" s="235"/>
      <c r="S42" s="239">
        <f t="shared" si="16"/>
        <v>0.9196722991913996</v>
      </c>
      <c r="T42" s="243">
        <v>168.877</v>
      </c>
      <c r="U42" s="246"/>
      <c r="V42" s="249">
        <f t="shared" si="21"/>
        <v>1.0581316051379692</v>
      </c>
      <c r="W42" s="243">
        <v>128.514</v>
      </c>
      <c r="X42" s="246" t="s">
        <v>45</v>
      </c>
      <c r="Y42" s="249">
        <f t="shared" si="17"/>
        <v>0.8052293983354808</v>
      </c>
      <c r="Z42" s="243">
        <v>149.57</v>
      </c>
      <c r="AA42" s="246" t="s">
        <v>45</v>
      </c>
      <c r="AB42" s="249">
        <f t="shared" si="18"/>
        <v>0.9371598511371356</v>
      </c>
      <c r="AC42" s="263">
        <v>98.224</v>
      </c>
      <c r="AD42" s="264" t="s">
        <v>45</v>
      </c>
      <c r="AE42" s="268">
        <f t="shared" si="19"/>
        <v>0.615441527165167</v>
      </c>
      <c r="AF42" s="263">
        <v>83.458</v>
      </c>
      <c r="AG42" s="264" t="s">
        <v>45</v>
      </c>
      <c r="AH42" s="249">
        <f t="shared" si="20"/>
        <v>0.5229222896048878</v>
      </c>
      <c r="AI42" s="138">
        <f t="shared" si="22"/>
        <v>851.3420000000001</v>
      </c>
      <c r="AJ42" s="230">
        <f t="shared" si="23"/>
        <v>0.7620354941181782</v>
      </c>
      <c r="AK42" s="158">
        <f t="shared" si="24"/>
        <v>265.85267999999996</v>
      </c>
      <c r="AL42" s="287">
        <f t="shared" si="25"/>
        <v>356242.59119999997</v>
      </c>
    </row>
    <row r="43" spans="1:38" ht="12.75" customHeight="1">
      <c r="A43" s="6" t="s">
        <v>31</v>
      </c>
      <c r="B43" s="36">
        <v>3927.7</v>
      </c>
      <c r="C43" s="36">
        <v>3927.7</v>
      </c>
      <c r="D43" s="177"/>
      <c r="E43" s="57">
        <f t="shared" si="0"/>
        <v>146.50321</v>
      </c>
      <c r="F43" s="135">
        <v>33.66</v>
      </c>
      <c r="G43" s="167">
        <v>295.81</v>
      </c>
      <c r="H43" s="135">
        <v>16.69</v>
      </c>
      <c r="I43" s="167">
        <v>142.41</v>
      </c>
      <c r="J43" s="135">
        <v>30.89</v>
      </c>
      <c r="K43" s="167">
        <v>245.58</v>
      </c>
      <c r="L43" s="135">
        <v>32.33</v>
      </c>
      <c r="M43" s="167">
        <v>265.76</v>
      </c>
      <c r="N43" s="183">
        <v>98.085</v>
      </c>
      <c r="O43" s="235">
        <v>369.34</v>
      </c>
      <c r="P43" s="239">
        <f t="shared" si="15"/>
        <v>0.6695075145452444</v>
      </c>
      <c r="Q43" s="135">
        <v>138.179</v>
      </c>
      <c r="R43" s="235">
        <v>340.94</v>
      </c>
      <c r="S43" s="239">
        <f t="shared" si="16"/>
        <v>0.943180698907553</v>
      </c>
      <c r="T43" s="243">
        <v>188.056</v>
      </c>
      <c r="U43" s="246">
        <v>275.55</v>
      </c>
      <c r="V43" s="249">
        <f t="shared" si="21"/>
        <v>1.2836305771047611</v>
      </c>
      <c r="W43" s="243">
        <v>157.721</v>
      </c>
      <c r="X43" s="246">
        <v>363.3</v>
      </c>
      <c r="Y43" s="249">
        <f t="shared" si="17"/>
        <v>1.0765702676412348</v>
      </c>
      <c r="Z43" s="243">
        <v>174.112</v>
      </c>
      <c r="AA43" s="246">
        <v>323.97</v>
      </c>
      <c r="AB43" s="249">
        <f t="shared" si="18"/>
        <v>1.1884517752204884</v>
      </c>
      <c r="AC43" s="263">
        <v>123.863</v>
      </c>
      <c r="AD43" s="264">
        <v>298.36</v>
      </c>
      <c r="AE43" s="268">
        <f t="shared" si="19"/>
        <v>0.8454627035134589</v>
      </c>
      <c r="AF43" s="263">
        <v>129.472</v>
      </c>
      <c r="AG43" s="264">
        <v>319.3</v>
      </c>
      <c r="AH43" s="249">
        <f t="shared" si="20"/>
        <v>0.8837485540419218</v>
      </c>
      <c r="AI43" s="136">
        <f t="shared" si="22"/>
        <v>1009.488</v>
      </c>
      <c r="AJ43" s="230">
        <f t="shared" si="23"/>
        <v>0.9843645844249516</v>
      </c>
      <c r="AK43" s="282">
        <f t="shared" si="24"/>
        <v>16.03446999999983</v>
      </c>
      <c r="AL43" s="285">
        <f t="shared" si="25"/>
        <v>21486.18979999977</v>
      </c>
    </row>
    <row r="44" spans="1:38" ht="12.75" customHeight="1">
      <c r="A44" s="273" t="s">
        <v>21</v>
      </c>
      <c r="B44" s="149">
        <v>4003.2</v>
      </c>
      <c r="C44" s="34">
        <v>3939.5</v>
      </c>
      <c r="D44" s="177">
        <v>63.69999999999982</v>
      </c>
      <c r="E44" s="55">
        <f t="shared" si="0"/>
        <v>146.94335</v>
      </c>
      <c r="F44" s="135">
        <v>26.01</v>
      </c>
      <c r="G44" s="167">
        <v>231.072</v>
      </c>
      <c r="H44" s="135">
        <v>13.549</v>
      </c>
      <c r="I44" s="167">
        <v>129.39</v>
      </c>
      <c r="J44" s="135">
        <v>24.348</v>
      </c>
      <c r="K44" s="167">
        <v>226.36</v>
      </c>
      <c r="L44" s="135">
        <v>26.003</v>
      </c>
      <c r="M44" s="167">
        <v>209.525</v>
      </c>
      <c r="N44" s="183">
        <v>81.931</v>
      </c>
      <c r="O44" s="235">
        <v>215.272</v>
      </c>
      <c r="P44" s="239">
        <f t="shared" si="15"/>
        <v>0.5575686140271063</v>
      </c>
      <c r="Q44" s="135">
        <v>103.271</v>
      </c>
      <c r="R44" s="235">
        <v>216.64</v>
      </c>
      <c r="S44" s="239">
        <f t="shared" si="16"/>
        <v>0.7027946484138274</v>
      </c>
      <c r="T44" s="243">
        <v>151.321</v>
      </c>
      <c r="U44" s="246">
        <v>246.486</v>
      </c>
      <c r="V44" s="249">
        <f t="shared" si="21"/>
        <v>1.029791412813169</v>
      </c>
      <c r="W44" s="243">
        <v>118.154</v>
      </c>
      <c r="X44" s="246">
        <v>314.34</v>
      </c>
      <c r="Y44" s="249">
        <f t="shared" si="17"/>
        <v>0.8040785785814737</v>
      </c>
      <c r="Z44" s="243">
        <v>156.319</v>
      </c>
      <c r="AA44" s="246">
        <v>279.142</v>
      </c>
      <c r="AB44" s="249">
        <f t="shared" si="18"/>
        <v>1.0638045205856541</v>
      </c>
      <c r="AC44" s="263">
        <v>116.695</v>
      </c>
      <c r="AD44" s="264">
        <v>269.356</v>
      </c>
      <c r="AE44" s="268">
        <f t="shared" si="19"/>
        <v>0.7941495821348838</v>
      </c>
      <c r="AF44" s="263">
        <v>103.872</v>
      </c>
      <c r="AG44" s="264">
        <v>319.947</v>
      </c>
      <c r="AH44" s="249">
        <f t="shared" si="20"/>
        <v>0.7068846599727037</v>
      </c>
      <c r="AI44" s="136">
        <f t="shared" si="22"/>
        <v>831.563</v>
      </c>
      <c r="AJ44" s="230">
        <f t="shared" si="23"/>
        <v>0.8084388595041169</v>
      </c>
      <c r="AK44" s="282">
        <f t="shared" si="24"/>
        <v>197.04045000000008</v>
      </c>
      <c r="AL44" s="285">
        <f t="shared" si="25"/>
        <v>264034.2030000001</v>
      </c>
    </row>
    <row r="45" spans="1:38" ht="12.75" customHeight="1">
      <c r="A45" s="6" t="s">
        <v>26</v>
      </c>
      <c r="B45" s="36">
        <v>4187.33</v>
      </c>
      <c r="C45" s="36">
        <v>4187.33</v>
      </c>
      <c r="D45" s="177"/>
      <c r="E45" s="55">
        <f t="shared" si="0"/>
        <v>156.187409</v>
      </c>
      <c r="F45" s="135">
        <v>34.42</v>
      </c>
      <c r="G45" s="167">
        <v>282.08</v>
      </c>
      <c r="H45" s="13" t="s">
        <v>45</v>
      </c>
      <c r="I45" s="26" t="s">
        <v>45</v>
      </c>
      <c r="J45" s="13" t="s">
        <v>45</v>
      </c>
      <c r="K45" s="26" t="s">
        <v>45</v>
      </c>
      <c r="L45" s="135">
        <v>29.32</v>
      </c>
      <c r="M45" s="167">
        <v>235.81</v>
      </c>
      <c r="N45" s="183">
        <v>84.52</v>
      </c>
      <c r="O45" s="235">
        <v>303.431</v>
      </c>
      <c r="P45" s="239">
        <f t="shared" si="15"/>
        <v>0.5411447730719445</v>
      </c>
      <c r="Q45" s="135">
        <v>118.738</v>
      </c>
      <c r="R45" s="235">
        <v>309.181</v>
      </c>
      <c r="S45" s="239">
        <f t="shared" si="16"/>
        <v>0.7602277338501723</v>
      </c>
      <c r="T45" s="243">
        <v>158.151</v>
      </c>
      <c r="U45" s="246">
        <v>258.845</v>
      </c>
      <c r="V45" s="249">
        <f t="shared" si="21"/>
        <v>1.0125720185293554</v>
      </c>
      <c r="W45" s="243">
        <v>128.085</v>
      </c>
      <c r="X45" s="246">
        <v>323.33</v>
      </c>
      <c r="Y45" s="249">
        <f t="shared" si="17"/>
        <v>0.820072506612873</v>
      </c>
      <c r="Z45" s="243"/>
      <c r="AA45" s="246"/>
      <c r="AB45" s="249"/>
      <c r="AC45" s="263"/>
      <c r="AD45" s="264"/>
      <c r="AE45" s="268"/>
      <c r="AF45" s="263"/>
      <c r="AG45" s="264"/>
      <c r="AH45" s="249"/>
      <c r="AI45" s="136">
        <f t="shared" si="22"/>
        <v>489.494</v>
      </c>
      <c r="AJ45" s="230">
        <f t="shared" si="23"/>
        <v>0.7835042580160864</v>
      </c>
      <c r="AK45" s="282">
        <f t="shared" si="24"/>
        <v>603.8178629999999</v>
      </c>
      <c r="AL45" s="285">
        <f t="shared" si="25"/>
        <v>809115.9364199998</v>
      </c>
    </row>
    <row r="46" spans="1:38" ht="12.75" customHeight="1">
      <c r="A46" s="6" t="s">
        <v>145</v>
      </c>
      <c r="B46" s="150">
        <v>3896.1</v>
      </c>
      <c r="C46" s="104">
        <v>3764</v>
      </c>
      <c r="D46" s="177">
        <v>132.1</v>
      </c>
      <c r="E46" s="144">
        <f t="shared" si="0"/>
        <v>140.3972</v>
      </c>
      <c r="F46" s="13" t="s">
        <v>45</v>
      </c>
      <c r="G46" s="26" t="s">
        <v>45</v>
      </c>
      <c r="H46" s="13" t="s">
        <v>45</v>
      </c>
      <c r="I46" s="26" t="s">
        <v>45</v>
      </c>
      <c r="J46" s="13" t="s">
        <v>45</v>
      </c>
      <c r="K46" s="26" t="s">
        <v>45</v>
      </c>
      <c r="L46" s="13" t="s">
        <v>45</v>
      </c>
      <c r="M46" s="26" t="s">
        <v>45</v>
      </c>
      <c r="N46" s="182">
        <v>72.313</v>
      </c>
      <c r="O46" s="59" t="s">
        <v>45</v>
      </c>
      <c r="P46" s="239"/>
      <c r="Q46" s="13">
        <v>119.526</v>
      </c>
      <c r="R46" s="59"/>
      <c r="S46" s="239"/>
      <c r="T46" s="243">
        <v>143.821</v>
      </c>
      <c r="U46" s="246"/>
      <c r="V46" s="249">
        <f t="shared" si="21"/>
        <v>1.0243865262270189</v>
      </c>
      <c r="W46" s="243">
        <v>124.321</v>
      </c>
      <c r="X46" s="246" t="s">
        <v>45</v>
      </c>
      <c r="Y46" s="249">
        <f t="shared" si="17"/>
        <v>0.8854948674190084</v>
      </c>
      <c r="Z46" s="243">
        <v>139.853</v>
      </c>
      <c r="AA46" s="246" t="s">
        <v>45</v>
      </c>
      <c r="AB46" s="249">
        <f aca="true" t="shared" si="26" ref="AB46:AB54">Z46/E46</f>
        <v>0.9961238543218811</v>
      </c>
      <c r="AC46" s="263">
        <v>107.363</v>
      </c>
      <c r="AD46" s="264" t="s">
        <v>45</v>
      </c>
      <c r="AE46" s="268">
        <f aca="true" t="shared" si="27" ref="AE46:AE54">AC46/E46</f>
        <v>0.7647089828002268</v>
      </c>
      <c r="AF46" s="263">
        <v>114.261</v>
      </c>
      <c r="AG46" s="264" t="s">
        <v>45</v>
      </c>
      <c r="AH46" s="249">
        <f aca="true" t="shared" si="28" ref="AH46:AH54">AF46/E46</f>
        <v>0.8138410167724143</v>
      </c>
      <c r="AI46" s="200">
        <f t="shared" si="22"/>
        <v>821.4580000000001</v>
      </c>
      <c r="AJ46" s="233">
        <f t="shared" si="23"/>
        <v>0.8969110495081098</v>
      </c>
      <c r="AK46" s="282">
        <f t="shared" si="24"/>
        <v>161.3223999999999</v>
      </c>
      <c r="AL46" s="285">
        <f t="shared" si="25"/>
        <v>216172.01599999986</v>
      </c>
    </row>
    <row r="47" spans="1:38" ht="12.75" customHeight="1">
      <c r="A47" s="6" t="s">
        <v>22</v>
      </c>
      <c r="B47" s="36">
        <v>4041.1</v>
      </c>
      <c r="C47" s="36">
        <v>4041.1</v>
      </c>
      <c r="D47" s="177"/>
      <c r="E47" s="55">
        <f t="shared" si="0"/>
        <v>150.73302999999999</v>
      </c>
      <c r="F47" s="135">
        <v>39.49</v>
      </c>
      <c r="G47" s="167">
        <v>393.89</v>
      </c>
      <c r="H47" s="135">
        <v>19.87</v>
      </c>
      <c r="I47" s="167">
        <v>199.24</v>
      </c>
      <c r="J47" s="112">
        <v>37.44</v>
      </c>
      <c r="K47" s="105">
        <v>385.58</v>
      </c>
      <c r="L47" s="135">
        <v>42.376</v>
      </c>
      <c r="M47" s="167">
        <v>409.034</v>
      </c>
      <c r="N47" s="183">
        <v>77.967</v>
      </c>
      <c r="O47" s="235">
        <v>432.76</v>
      </c>
      <c r="P47" s="239">
        <f aca="true" t="shared" si="29" ref="P47:P55">N47/E47</f>
        <v>0.5172522571860992</v>
      </c>
      <c r="Q47" s="135">
        <v>115.92</v>
      </c>
      <c r="R47" s="235">
        <v>380.82</v>
      </c>
      <c r="S47" s="239">
        <f aca="true" t="shared" si="30" ref="S47:S55">Q47/E47</f>
        <v>0.7690417952853467</v>
      </c>
      <c r="T47" s="243">
        <v>148.806</v>
      </c>
      <c r="U47" s="246">
        <v>301.315</v>
      </c>
      <c r="V47" s="249">
        <f t="shared" si="21"/>
        <v>0.98721560894782</v>
      </c>
      <c r="W47" s="243">
        <v>127.114</v>
      </c>
      <c r="X47" s="246">
        <v>368.1</v>
      </c>
      <c r="Y47" s="249">
        <f t="shared" si="17"/>
        <v>0.8433055449094337</v>
      </c>
      <c r="Z47" s="243">
        <v>143.4</v>
      </c>
      <c r="AA47" s="246">
        <v>331.26</v>
      </c>
      <c r="AB47" s="249">
        <f t="shared" si="26"/>
        <v>0.9513508751200717</v>
      </c>
      <c r="AC47" s="263">
        <v>109.27</v>
      </c>
      <c r="AD47" s="264">
        <v>315.52</v>
      </c>
      <c r="AE47" s="268">
        <f t="shared" si="27"/>
        <v>0.7249240594447017</v>
      </c>
      <c r="AF47" s="263">
        <v>117.78</v>
      </c>
      <c r="AG47" s="264">
        <v>353.77</v>
      </c>
      <c r="AH47" s="249">
        <f t="shared" si="28"/>
        <v>0.781381492828745</v>
      </c>
      <c r="AI47" s="136">
        <f t="shared" si="22"/>
        <v>840.257</v>
      </c>
      <c r="AJ47" s="230">
        <f t="shared" si="23"/>
        <v>0.7963530905317453</v>
      </c>
      <c r="AK47" s="282">
        <f t="shared" si="24"/>
        <v>214.87421000000006</v>
      </c>
      <c r="AL47" s="285">
        <f t="shared" si="25"/>
        <v>287931.44140000007</v>
      </c>
    </row>
    <row r="48" spans="1:38" ht="12.75" customHeight="1">
      <c r="A48" s="6" t="s">
        <v>170</v>
      </c>
      <c r="B48" s="104">
        <v>4110.3</v>
      </c>
      <c r="C48" s="104">
        <v>4110.3</v>
      </c>
      <c r="D48" s="177"/>
      <c r="E48" s="144">
        <f t="shared" si="0"/>
        <v>153.31419</v>
      </c>
      <c r="F48" s="135">
        <v>37.72</v>
      </c>
      <c r="G48" s="105">
        <v>355.16</v>
      </c>
      <c r="H48" s="112">
        <v>19.313</v>
      </c>
      <c r="I48" s="105">
        <v>155.15</v>
      </c>
      <c r="J48" s="135">
        <v>35.887</v>
      </c>
      <c r="K48" s="167">
        <v>294.27</v>
      </c>
      <c r="L48" s="112">
        <v>39.217</v>
      </c>
      <c r="M48" s="105">
        <v>330.54</v>
      </c>
      <c r="N48" s="184">
        <v>74.691</v>
      </c>
      <c r="O48" s="113">
        <v>389.558</v>
      </c>
      <c r="P48" s="239">
        <f t="shared" si="29"/>
        <v>0.4871760402608526</v>
      </c>
      <c r="Q48" s="112">
        <v>102.667</v>
      </c>
      <c r="R48" s="113">
        <v>367.592</v>
      </c>
      <c r="S48" s="239">
        <f t="shared" si="30"/>
        <v>0.6696509957754074</v>
      </c>
      <c r="T48" s="243">
        <v>144.941</v>
      </c>
      <c r="U48" s="246">
        <v>319.897</v>
      </c>
      <c r="V48" s="249">
        <f t="shared" si="21"/>
        <v>0.9453854206189264</v>
      </c>
      <c r="W48" s="243">
        <v>111.929</v>
      </c>
      <c r="X48" s="246">
        <v>428.884</v>
      </c>
      <c r="Y48" s="249">
        <f t="shared" si="17"/>
        <v>0.7300628858946455</v>
      </c>
      <c r="Z48" s="243">
        <v>134.256</v>
      </c>
      <c r="AA48" s="246">
        <v>362.154</v>
      </c>
      <c r="AB48" s="249">
        <f t="shared" si="26"/>
        <v>0.8756919369302998</v>
      </c>
      <c r="AC48" s="263">
        <v>87.376</v>
      </c>
      <c r="AD48" s="264">
        <v>329.053</v>
      </c>
      <c r="AE48" s="268">
        <f t="shared" si="27"/>
        <v>0.5699146308635881</v>
      </c>
      <c r="AF48" s="263">
        <v>80.865</v>
      </c>
      <c r="AG48" s="264">
        <v>365.329</v>
      </c>
      <c r="AH48" s="249">
        <f t="shared" si="28"/>
        <v>0.5274462853047066</v>
      </c>
      <c r="AI48" s="200">
        <f t="shared" si="22"/>
        <v>736.7249999999999</v>
      </c>
      <c r="AJ48" s="233">
        <f t="shared" si="23"/>
        <v>0.6864754565212037</v>
      </c>
      <c r="AK48" s="282">
        <f t="shared" si="24"/>
        <v>336.47433</v>
      </c>
      <c r="AL48" s="285">
        <f t="shared" si="25"/>
        <v>450875.6022</v>
      </c>
    </row>
    <row r="49" spans="1:38" ht="12.75" customHeight="1">
      <c r="A49" s="82" t="s">
        <v>120</v>
      </c>
      <c r="B49" s="77">
        <v>3251.4</v>
      </c>
      <c r="C49" s="77">
        <v>3251.4</v>
      </c>
      <c r="D49" s="177"/>
      <c r="E49" s="290">
        <f t="shared" si="0"/>
        <v>121.27722</v>
      </c>
      <c r="F49" s="135">
        <v>25.27</v>
      </c>
      <c r="G49" s="167">
        <v>161.644</v>
      </c>
      <c r="H49" s="135">
        <v>9.57</v>
      </c>
      <c r="I49" s="167">
        <v>65.4</v>
      </c>
      <c r="J49" s="135">
        <v>25.51</v>
      </c>
      <c r="K49" s="167">
        <v>268.39</v>
      </c>
      <c r="L49" s="135">
        <v>18.615</v>
      </c>
      <c r="M49" s="167">
        <v>87.335</v>
      </c>
      <c r="N49" s="183">
        <v>85.06</v>
      </c>
      <c r="O49" s="235">
        <v>169.94</v>
      </c>
      <c r="P49" s="239">
        <f t="shared" si="29"/>
        <v>0.7013683196234215</v>
      </c>
      <c r="Q49" s="135">
        <v>103.385</v>
      </c>
      <c r="R49" s="235">
        <v>150.978</v>
      </c>
      <c r="S49" s="239">
        <f t="shared" si="30"/>
        <v>0.8524684190485238</v>
      </c>
      <c r="T49" s="243">
        <v>124.606</v>
      </c>
      <c r="U49" s="246">
        <v>124.69</v>
      </c>
      <c r="V49" s="249">
        <f t="shared" si="21"/>
        <v>1.0274476938043269</v>
      </c>
      <c r="W49" s="243">
        <v>103.084</v>
      </c>
      <c r="X49" s="246">
        <v>147.34</v>
      </c>
      <c r="Y49" s="249">
        <f t="shared" si="17"/>
        <v>0.8499865019993038</v>
      </c>
      <c r="Z49" s="243">
        <v>107.486</v>
      </c>
      <c r="AA49" s="246">
        <v>147.401</v>
      </c>
      <c r="AB49" s="249">
        <f t="shared" si="26"/>
        <v>0.8862835081476967</v>
      </c>
      <c r="AC49" s="263">
        <v>82.464</v>
      </c>
      <c r="AD49" s="264">
        <v>152.26</v>
      </c>
      <c r="AE49" s="268">
        <f t="shared" si="27"/>
        <v>0.6799628157703483</v>
      </c>
      <c r="AF49" s="263">
        <v>84.361</v>
      </c>
      <c r="AG49" s="264">
        <v>169.2</v>
      </c>
      <c r="AH49" s="249">
        <f t="shared" si="28"/>
        <v>0.6956046650805485</v>
      </c>
      <c r="AI49" s="136">
        <f t="shared" si="22"/>
        <v>690.446</v>
      </c>
      <c r="AJ49" s="232">
        <f t="shared" si="23"/>
        <v>0.8133031319248814</v>
      </c>
      <c r="AK49" s="282">
        <f t="shared" si="24"/>
        <v>158.49454000000003</v>
      </c>
      <c r="AL49" s="285">
        <f t="shared" si="25"/>
        <v>212382.68360000005</v>
      </c>
    </row>
    <row r="50" spans="1:38" ht="12.75" customHeight="1">
      <c r="A50" s="6" t="s">
        <v>90</v>
      </c>
      <c r="B50" s="36">
        <v>5803.2</v>
      </c>
      <c r="C50" s="36">
        <v>5803.2</v>
      </c>
      <c r="D50" s="177"/>
      <c r="E50" s="57">
        <f t="shared" si="0"/>
        <v>216.45936</v>
      </c>
      <c r="F50" s="135">
        <v>46.294</v>
      </c>
      <c r="G50" s="167">
        <v>572.118</v>
      </c>
      <c r="H50" s="135">
        <v>23.967</v>
      </c>
      <c r="I50" s="167">
        <v>321.327</v>
      </c>
      <c r="J50" s="135">
        <v>42.968</v>
      </c>
      <c r="K50" s="167">
        <v>560.333</v>
      </c>
      <c r="L50" s="135">
        <v>44.68</v>
      </c>
      <c r="M50" s="167">
        <v>523.23</v>
      </c>
      <c r="N50" s="183">
        <v>98.615</v>
      </c>
      <c r="O50" s="235">
        <v>566.2</v>
      </c>
      <c r="P50" s="239">
        <f t="shared" si="29"/>
        <v>0.4555820547561445</v>
      </c>
      <c r="Q50" s="135">
        <v>142.541</v>
      </c>
      <c r="R50" s="235">
        <v>586.92</v>
      </c>
      <c r="S50" s="239">
        <f t="shared" si="30"/>
        <v>0.658511602362679</v>
      </c>
      <c r="T50" s="243">
        <v>206.364</v>
      </c>
      <c r="U50" s="246">
        <v>457.144</v>
      </c>
      <c r="V50" s="249">
        <f t="shared" si="21"/>
        <v>0.9533614069634133</v>
      </c>
      <c r="W50" s="243">
        <v>174.751</v>
      </c>
      <c r="X50" s="246">
        <v>573.31</v>
      </c>
      <c r="Y50" s="249">
        <f t="shared" si="17"/>
        <v>0.8073155164091772</v>
      </c>
      <c r="Z50" s="243">
        <v>197.914</v>
      </c>
      <c r="AA50" s="246">
        <v>509.41</v>
      </c>
      <c r="AB50" s="249">
        <f t="shared" si="26"/>
        <v>0.9143240560260364</v>
      </c>
      <c r="AC50" s="263">
        <v>148.015</v>
      </c>
      <c r="AD50" s="264">
        <v>449.27</v>
      </c>
      <c r="AE50" s="268">
        <f t="shared" si="27"/>
        <v>0.6838004140823477</v>
      </c>
      <c r="AF50" s="263">
        <v>133.313</v>
      </c>
      <c r="AG50" s="264">
        <v>550.62</v>
      </c>
      <c r="AH50" s="249">
        <f t="shared" si="28"/>
        <v>0.6158800432561566</v>
      </c>
      <c r="AI50" s="136">
        <f t="shared" si="22"/>
        <v>1101.513</v>
      </c>
      <c r="AJ50" s="230">
        <f t="shared" si="23"/>
        <v>0.7269678705508508</v>
      </c>
      <c r="AK50" s="282">
        <f t="shared" si="24"/>
        <v>413.70252000000005</v>
      </c>
      <c r="AL50" s="285">
        <f t="shared" si="25"/>
        <v>554361.3768000001</v>
      </c>
    </row>
    <row r="51" spans="1:38" ht="12.75" customHeight="1">
      <c r="A51" s="6" t="s">
        <v>121</v>
      </c>
      <c r="B51" s="77">
        <v>2720.5</v>
      </c>
      <c r="C51" s="77">
        <v>2720.5</v>
      </c>
      <c r="D51" s="177"/>
      <c r="E51" s="290">
        <f t="shared" si="0"/>
        <v>101.47465</v>
      </c>
      <c r="F51" s="135">
        <v>21.09</v>
      </c>
      <c r="G51" s="167">
        <v>304.93</v>
      </c>
      <c r="H51" s="135">
        <v>12.81</v>
      </c>
      <c r="I51" s="167">
        <v>186.23</v>
      </c>
      <c r="J51" s="135">
        <v>13.9</v>
      </c>
      <c r="K51" s="167">
        <v>208.04</v>
      </c>
      <c r="L51" s="135">
        <v>20.85</v>
      </c>
      <c r="M51" s="167">
        <v>226.48</v>
      </c>
      <c r="N51" s="183">
        <v>48.8</v>
      </c>
      <c r="O51" s="235">
        <v>224.07</v>
      </c>
      <c r="P51" s="239">
        <f t="shared" si="29"/>
        <v>0.480908285961075</v>
      </c>
      <c r="Q51" s="135">
        <v>83.688</v>
      </c>
      <c r="R51" s="235">
        <v>256.06</v>
      </c>
      <c r="S51" s="239">
        <f t="shared" si="30"/>
        <v>0.8247182917112796</v>
      </c>
      <c r="T51" s="243">
        <v>108.426</v>
      </c>
      <c r="U51" s="246">
        <v>214.34</v>
      </c>
      <c r="V51" s="249">
        <f t="shared" si="21"/>
        <v>1.068503315852777</v>
      </c>
      <c r="W51" s="243">
        <v>89.187</v>
      </c>
      <c r="X51" s="246">
        <v>257.59</v>
      </c>
      <c r="Y51" s="249">
        <f t="shared" si="17"/>
        <v>0.8789091659838196</v>
      </c>
      <c r="Z51" s="243">
        <v>101.505</v>
      </c>
      <c r="AA51" s="246">
        <v>256.2</v>
      </c>
      <c r="AB51" s="249">
        <f t="shared" si="26"/>
        <v>1.000299089477027</v>
      </c>
      <c r="AC51" s="263">
        <v>77.331</v>
      </c>
      <c r="AD51" s="264">
        <v>213.98</v>
      </c>
      <c r="AE51" s="268">
        <f t="shared" si="27"/>
        <v>0.7620721037224568</v>
      </c>
      <c r="AF51" s="263">
        <v>74.255</v>
      </c>
      <c r="AG51" s="264">
        <v>299.27</v>
      </c>
      <c r="AH51" s="249">
        <f t="shared" si="28"/>
        <v>0.7317591142221235</v>
      </c>
      <c r="AI51" s="136">
        <f t="shared" si="22"/>
        <v>583.192</v>
      </c>
      <c r="AJ51" s="232">
        <f t="shared" si="23"/>
        <v>0.8210241952757942</v>
      </c>
      <c r="AK51" s="282">
        <f t="shared" si="24"/>
        <v>127.13054999999997</v>
      </c>
      <c r="AL51" s="285">
        <f t="shared" si="25"/>
        <v>170354.93699999995</v>
      </c>
    </row>
    <row r="52" spans="1:38" ht="12.75" customHeight="1">
      <c r="A52" s="6" t="s">
        <v>28</v>
      </c>
      <c r="B52" s="36">
        <v>2726.4</v>
      </c>
      <c r="C52" s="36">
        <v>2726.4</v>
      </c>
      <c r="D52" s="177"/>
      <c r="E52" s="57">
        <f t="shared" si="0"/>
        <v>101.69472</v>
      </c>
      <c r="F52" s="135">
        <v>24.52</v>
      </c>
      <c r="G52" s="167">
        <v>299.778</v>
      </c>
      <c r="H52" s="135">
        <v>11.235</v>
      </c>
      <c r="I52" s="167">
        <v>140.158</v>
      </c>
      <c r="J52" s="135">
        <v>20.52</v>
      </c>
      <c r="K52" s="167">
        <v>250.13</v>
      </c>
      <c r="L52" s="135">
        <v>23.71</v>
      </c>
      <c r="M52" s="167">
        <v>207.86</v>
      </c>
      <c r="N52" s="183">
        <v>53.753</v>
      </c>
      <c r="O52" s="235">
        <v>268.66</v>
      </c>
      <c r="P52" s="239">
        <f t="shared" si="29"/>
        <v>0.5285721815252552</v>
      </c>
      <c r="Q52" s="135">
        <v>84.33</v>
      </c>
      <c r="R52" s="235">
        <v>280.93</v>
      </c>
      <c r="S52" s="239">
        <f t="shared" si="30"/>
        <v>0.8292465921534569</v>
      </c>
      <c r="T52" s="243">
        <v>110.325</v>
      </c>
      <c r="U52" s="246">
        <v>257.795</v>
      </c>
      <c r="V52" s="249">
        <f t="shared" si="21"/>
        <v>1.0848645829399992</v>
      </c>
      <c r="W52" s="243">
        <v>81.28</v>
      </c>
      <c r="X52" s="246">
        <v>312.68</v>
      </c>
      <c r="Y52" s="249">
        <f t="shared" si="17"/>
        <v>0.7992548679026796</v>
      </c>
      <c r="Z52" s="243">
        <v>95.076</v>
      </c>
      <c r="AA52" s="246">
        <v>273.12</v>
      </c>
      <c r="AB52" s="249">
        <f t="shared" si="26"/>
        <v>0.9349157950383263</v>
      </c>
      <c r="AC52" s="263">
        <v>69.768</v>
      </c>
      <c r="AD52" s="264">
        <v>248.83</v>
      </c>
      <c r="AE52" s="268">
        <f t="shared" si="27"/>
        <v>0.6860533172223691</v>
      </c>
      <c r="AF52" s="263">
        <v>67.332</v>
      </c>
      <c r="AG52" s="264">
        <v>283.115</v>
      </c>
      <c r="AH52" s="249">
        <f t="shared" si="28"/>
        <v>0.6620992712306006</v>
      </c>
      <c r="AI52" s="136">
        <f t="shared" si="22"/>
        <v>561.864</v>
      </c>
      <c r="AJ52" s="230">
        <f t="shared" si="23"/>
        <v>0.7892866582875266</v>
      </c>
      <c r="AK52" s="282">
        <f t="shared" si="24"/>
        <v>149.99904000000004</v>
      </c>
      <c r="AL52" s="285">
        <f t="shared" si="25"/>
        <v>200998.71360000005</v>
      </c>
    </row>
    <row r="53" spans="1:38" ht="12.75" customHeight="1">
      <c r="A53" s="53" t="s">
        <v>91</v>
      </c>
      <c r="B53" s="50">
        <v>4438.9</v>
      </c>
      <c r="C53" s="50">
        <v>4438.9</v>
      </c>
      <c r="D53" s="177"/>
      <c r="E53" s="56">
        <f t="shared" si="0"/>
        <v>165.57097</v>
      </c>
      <c r="F53" s="135">
        <v>33.6</v>
      </c>
      <c r="G53" s="167">
        <v>352.76</v>
      </c>
      <c r="H53" s="135">
        <v>24.78</v>
      </c>
      <c r="I53" s="167">
        <v>264.15</v>
      </c>
      <c r="J53" s="135">
        <v>41.09</v>
      </c>
      <c r="K53" s="167">
        <v>406.59</v>
      </c>
      <c r="L53" s="135">
        <v>40.79</v>
      </c>
      <c r="M53" s="167">
        <v>359.21</v>
      </c>
      <c r="N53" s="183">
        <v>88.215</v>
      </c>
      <c r="O53" s="235">
        <v>498.77</v>
      </c>
      <c r="P53" s="239">
        <f t="shared" si="29"/>
        <v>0.5327926749477883</v>
      </c>
      <c r="Q53" s="135">
        <v>135.871</v>
      </c>
      <c r="R53" s="235">
        <v>542.95</v>
      </c>
      <c r="S53" s="239">
        <f t="shared" si="30"/>
        <v>0.8206209095712854</v>
      </c>
      <c r="T53" s="243">
        <v>177.322</v>
      </c>
      <c r="U53" s="246">
        <v>448.64</v>
      </c>
      <c r="V53" s="249">
        <f t="shared" si="21"/>
        <v>1.0709727677502887</v>
      </c>
      <c r="W53" s="243">
        <v>138.681</v>
      </c>
      <c r="X53" s="246">
        <v>539.06</v>
      </c>
      <c r="Y53" s="249">
        <f t="shared" si="17"/>
        <v>0.8375924837548516</v>
      </c>
      <c r="Z53" s="243">
        <v>168.917</v>
      </c>
      <c r="AA53" s="246">
        <v>501.37</v>
      </c>
      <c r="AB53" s="249">
        <f t="shared" si="26"/>
        <v>1.020209037852469</v>
      </c>
      <c r="AC53" s="263">
        <v>116.438</v>
      </c>
      <c r="AD53" s="264">
        <v>412.3</v>
      </c>
      <c r="AE53" s="268">
        <f t="shared" si="27"/>
        <v>0.7032513006356127</v>
      </c>
      <c r="AF53" s="263">
        <v>112.679</v>
      </c>
      <c r="AG53" s="264">
        <v>466.82</v>
      </c>
      <c r="AH53" s="249">
        <f t="shared" si="28"/>
        <v>0.680548045348771</v>
      </c>
      <c r="AI53" s="136">
        <f t="shared" si="22"/>
        <v>938.123</v>
      </c>
      <c r="AJ53" s="230">
        <f t="shared" si="23"/>
        <v>0.8094267456944381</v>
      </c>
      <c r="AK53" s="282">
        <f t="shared" si="24"/>
        <v>220.87378999999987</v>
      </c>
      <c r="AL53" s="285">
        <f t="shared" si="25"/>
        <v>295970.8785999998</v>
      </c>
    </row>
    <row r="54" spans="1:38" ht="12.75" customHeight="1">
      <c r="A54" s="6" t="s">
        <v>44</v>
      </c>
      <c r="B54" s="36">
        <v>4430.4</v>
      </c>
      <c r="C54" s="36">
        <v>4430.4</v>
      </c>
      <c r="D54" s="177"/>
      <c r="E54" s="57">
        <f t="shared" si="0"/>
        <v>165.25392</v>
      </c>
      <c r="F54" s="135">
        <v>38.8</v>
      </c>
      <c r="G54" s="167">
        <v>356.88</v>
      </c>
      <c r="H54" s="135">
        <v>22</v>
      </c>
      <c r="I54" s="167">
        <v>209.99</v>
      </c>
      <c r="J54" s="135">
        <v>36.94</v>
      </c>
      <c r="K54" s="167">
        <v>339.77</v>
      </c>
      <c r="L54" s="135">
        <v>41.77</v>
      </c>
      <c r="M54" s="167">
        <v>287.31</v>
      </c>
      <c r="N54" s="183">
        <v>96.615</v>
      </c>
      <c r="O54" s="235">
        <v>384.6</v>
      </c>
      <c r="P54" s="239">
        <f t="shared" si="29"/>
        <v>0.5846457379044322</v>
      </c>
      <c r="Q54" s="135">
        <v>133.287</v>
      </c>
      <c r="R54" s="235">
        <v>373.78</v>
      </c>
      <c r="S54" s="239">
        <f t="shared" si="30"/>
        <v>0.8065587793620872</v>
      </c>
      <c r="T54" s="243">
        <v>174.155</v>
      </c>
      <c r="U54" s="246">
        <v>321.86</v>
      </c>
      <c r="V54" s="249">
        <f t="shared" si="21"/>
        <v>1.0538630490580798</v>
      </c>
      <c r="W54" s="243">
        <v>136.956</v>
      </c>
      <c r="X54" s="246">
        <v>405.85</v>
      </c>
      <c r="Y54" s="249">
        <f t="shared" si="17"/>
        <v>0.8287609758364581</v>
      </c>
      <c r="Z54" s="243">
        <v>153.753</v>
      </c>
      <c r="AA54" s="246">
        <v>372.49</v>
      </c>
      <c r="AB54" s="249">
        <f t="shared" si="26"/>
        <v>0.9304045556075159</v>
      </c>
      <c r="AC54" s="263">
        <v>116.669</v>
      </c>
      <c r="AD54" s="264">
        <v>331.22</v>
      </c>
      <c r="AE54" s="268">
        <f t="shared" si="27"/>
        <v>0.7059983811579175</v>
      </c>
      <c r="AF54" s="263">
        <v>125.059</v>
      </c>
      <c r="AG54" s="264">
        <v>378.02</v>
      </c>
      <c r="AH54" s="249">
        <f t="shared" si="28"/>
        <v>0.7567687350472534</v>
      </c>
      <c r="AI54" s="136">
        <f t="shared" si="22"/>
        <v>936.494</v>
      </c>
      <c r="AJ54" s="230">
        <f t="shared" si="23"/>
        <v>0.8095714591391064</v>
      </c>
      <c r="AK54" s="282">
        <f t="shared" si="24"/>
        <v>220.2834399999998</v>
      </c>
      <c r="AL54" s="285">
        <f t="shared" si="25"/>
        <v>295179.80959999975</v>
      </c>
    </row>
    <row r="55" spans="1:38" ht="13.5" customHeight="1" thickBot="1">
      <c r="A55" s="8" t="s">
        <v>33</v>
      </c>
      <c r="B55" s="37">
        <v>3230.7</v>
      </c>
      <c r="C55" s="37">
        <v>3230.7</v>
      </c>
      <c r="D55" s="276"/>
      <c r="E55" s="58">
        <f t="shared" si="0"/>
        <v>120.50510999999999</v>
      </c>
      <c r="F55" s="203">
        <v>24.5</v>
      </c>
      <c r="G55" s="189">
        <v>299.01</v>
      </c>
      <c r="H55" s="203">
        <v>12.4</v>
      </c>
      <c r="I55" s="189">
        <v>158.47</v>
      </c>
      <c r="J55" s="203">
        <v>24.41</v>
      </c>
      <c r="K55" s="189">
        <v>286.34</v>
      </c>
      <c r="L55" s="203">
        <v>31.271</v>
      </c>
      <c r="M55" s="189">
        <v>332.166</v>
      </c>
      <c r="N55" s="270">
        <v>56.156</v>
      </c>
      <c r="O55" s="237">
        <v>315.01</v>
      </c>
      <c r="P55" s="240">
        <f t="shared" si="29"/>
        <v>0.4660051345540451</v>
      </c>
      <c r="Q55" s="203">
        <v>90.072</v>
      </c>
      <c r="R55" s="237">
        <v>306.37</v>
      </c>
      <c r="S55" s="240">
        <f t="shared" si="30"/>
        <v>0.7474537801757951</v>
      </c>
      <c r="T55" s="244">
        <v>118.875</v>
      </c>
      <c r="U55" s="247">
        <v>271.31</v>
      </c>
      <c r="V55" s="250">
        <f t="shared" si="21"/>
        <v>0.9864726898303318</v>
      </c>
      <c r="W55" s="244"/>
      <c r="X55" s="247"/>
      <c r="Y55" s="250"/>
      <c r="Z55" s="244"/>
      <c r="AA55" s="247"/>
      <c r="AB55" s="250"/>
      <c r="AC55" s="265"/>
      <c r="AD55" s="266"/>
      <c r="AE55" s="269"/>
      <c r="AF55" s="259"/>
      <c r="AG55" s="260"/>
      <c r="AH55" s="250"/>
      <c r="AI55" s="201">
        <f t="shared" si="22"/>
        <v>265.103</v>
      </c>
      <c r="AJ55" s="234">
        <f t="shared" si="23"/>
        <v>0.7333105348533907</v>
      </c>
      <c r="AK55" s="283">
        <f t="shared" si="24"/>
        <v>578.4327699999999</v>
      </c>
      <c r="AL55" s="288">
        <f t="shared" si="25"/>
        <v>775099.9117999999</v>
      </c>
    </row>
    <row r="56" spans="1:5" ht="12.75" customHeight="1">
      <c r="A56" s="27"/>
      <c r="B56" s="27"/>
      <c r="C56" s="28"/>
      <c r="D56" s="28"/>
      <c r="E56" s="29"/>
    </row>
    <row r="57" ht="12.75" customHeight="1"/>
  </sheetData>
  <sheetProtection/>
  <mergeCells count="14">
    <mergeCell ref="AJ3:AJ5"/>
    <mergeCell ref="Z3:AB3"/>
    <mergeCell ref="AK3:AK5"/>
    <mergeCell ref="AL3:AL5"/>
    <mergeCell ref="AC3:AE3"/>
    <mergeCell ref="AF3:AH3"/>
    <mergeCell ref="N3:P3"/>
    <mergeCell ref="Q3:S3"/>
    <mergeCell ref="W3:Y3"/>
    <mergeCell ref="F3:G3"/>
    <mergeCell ref="H3:I3"/>
    <mergeCell ref="T3:V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H35" sqref="H35"/>
    </sheetView>
  </sheetViews>
  <sheetFormatPr defaultColWidth="9.140625" defaultRowHeight="12.75"/>
  <cols>
    <col min="1" max="1" width="20.00390625" style="0" customWidth="1"/>
    <col min="4" max="4" width="10.00390625" style="0" customWidth="1"/>
    <col min="8" max="8" width="13.421875" style="0" bestFit="1" customWidth="1"/>
  </cols>
  <sheetData>
    <row r="1" ht="12.75">
      <c r="A1" t="s">
        <v>127</v>
      </c>
    </row>
    <row r="3" spans="1:15" ht="12.75" customHeight="1">
      <c r="A3" s="350" t="s">
        <v>0</v>
      </c>
      <c r="B3" s="351" t="s">
        <v>180</v>
      </c>
      <c r="C3" s="350" t="s">
        <v>128</v>
      </c>
      <c r="D3" s="350" t="s">
        <v>129</v>
      </c>
      <c r="E3" s="350"/>
      <c r="F3" s="352" t="s">
        <v>181</v>
      </c>
      <c r="G3" s="353"/>
      <c r="H3" s="353"/>
      <c r="I3" s="354"/>
      <c r="J3" s="352" t="s">
        <v>130</v>
      </c>
      <c r="K3" s="353"/>
      <c r="L3" s="353"/>
      <c r="M3" s="353"/>
      <c r="N3" s="353"/>
      <c r="O3" s="354"/>
    </row>
    <row r="4" spans="1:15" ht="25.5">
      <c r="A4" s="350"/>
      <c r="B4" s="350"/>
      <c r="C4" s="350"/>
      <c r="D4" s="92" t="s">
        <v>131</v>
      </c>
      <c r="E4" s="92" t="s">
        <v>132</v>
      </c>
      <c r="F4" s="92" t="s">
        <v>182</v>
      </c>
      <c r="G4" s="92" t="s">
        <v>183</v>
      </c>
      <c r="H4" s="92" t="s">
        <v>184</v>
      </c>
      <c r="I4" s="192" t="s">
        <v>185</v>
      </c>
      <c r="J4" s="93" t="s">
        <v>134</v>
      </c>
      <c r="K4" s="92" t="s">
        <v>135</v>
      </c>
      <c r="L4" s="92" t="s">
        <v>136</v>
      </c>
      <c r="M4" s="92" t="s">
        <v>137</v>
      </c>
      <c r="N4" s="191" t="s">
        <v>193</v>
      </c>
      <c r="O4" s="92" t="s">
        <v>138</v>
      </c>
    </row>
    <row r="5" spans="1:15" ht="25.5">
      <c r="A5" s="92"/>
      <c r="B5" s="92" t="s">
        <v>139</v>
      </c>
      <c r="C5" s="92" t="s">
        <v>11</v>
      </c>
      <c r="D5" s="92" t="s">
        <v>169</v>
      </c>
      <c r="E5" s="92" t="s">
        <v>140</v>
      </c>
      <c r="F5" s="92" t="s">
        <v>169</v>
      </c>
      <c r="G5" s="92" t="s">
        <v>186</v>
      </c>
      <c r="H5" s="92" t="s">
        <v>186</v>
      </c>
      <c r="I5" s="93" t="s">
        <v>133</v>
      </c>
      <c r="J5" s="92"/>
      <c r="K5" s="92" t="s">
        <v>141</v>
      </c>
      <c r="L5" s="92" t="s">
        <v>142</v>
      </c>
      <c r="M5" s="92" t="s">
        <v>142</v>
      </c>
      <c r="N5" s="92" t="s">
        <v>143</v>
      </c>
      <c r="O5" s="92" t="s">
        <v>143</v>
      </c>
    </row>
    <row r="6" spans="1:15" s="95" customFormat="1" ht="12.75">
      <c r="A6" s="100" t="s">
        <v>149</v>
      </c>
      <c r="B6" s="101" t="s">
        <v>150</v>
      </c>
      <c r="C6" s="101" t="s">
        <v>151</v>
      </c>
      <c r="D6" s="101" t="s">
        <v>152</v>
      </c>
      <c r="E6" s="101" t="s">
        <v>153</v>
      </c>
      <c r="F6" s="101" t="s">
        <v>154</v>
      </c>
      <c r="G6" s="101" t="s">
        <v>155</v>
      </c>
      <c r="H6" s="101" t="s">
        <v>156</v>
      </c>
      <c r="I6" s="101" t="s">
        <v>157</v>
      </c>
      <c r="J6" s="101" t="s">
        <v>158</v>
      </c>
      <c r="K6" s="101" t="s">
        <v>159</v>
      </c>
      <c r="L6" s="101" t="s">
        <v>160</v>
      </c>
      <c r="M6" s="101" t="s">
        <v>161</v>
      </c>
      <c r="N6" s="101" t="s">
        <v>162</v>
      </c>
      <c r="O6" s="101" t="s">
        <v>194</v>
      </c>
    </row>
    <row r="7" spans="1:15" s="95" customFormat="1" ht="12.75">
      <c r="A7" s="38" t="s">
        <v>37</v>
      </c>
      <c r="B7" s="34">
        <v>4845.5</v>
      </c>
      <c r="C7" s="96">
        <v>668.953</v>
      </c>
      <c r="D7" s="94">
        <f aca="true" t="shared" si="0" ref="D7:D17">0.0373*7</f>
        <v>0.2611</v>
      </c>
      <c r="E7" s="97">
        <f aca="true" t="shared" si="1" ref="E7:E38">C7/B7</f>
        <v>0.13805654731193892</v>
      </c>
      <c r="F7" s="97">
        <f aca="true" t="shared" si="2" ref="F7:F38">D7-E7</f>
        <v>0.12304345268806108</v>
      </c>
      <c r="G7" s="94">
        <f aca="true" t="shared" si="3" ref="G7:G38">F7*1309.3</f>
        <v>161.10079260447836</v>
      </c>
      <c r="H7" s="194">
        <f aca="true" t="shared" si="4" ref="H7:H38">G7*B7</f>
        <v>780613.8905649999</v>
      </c>
      <c r="I7" s="195">
        <f aca="true" t="shared" si="5" ref="I7:I38">F7/(D7+E7)</f>
        <v>0.30825863565731065</v>
      </c>
      <c r="J7" s="193">
        <v>80.5299987792969</v>
      </c>
      <c r="K7" s="193">
        <v>24.0400009155274</v>
      </c>
      <c r="L7" s="193">
        <v>9.34765625</v>
      </c>
      <c r="M7" s="193">
        <v>0.65625</v>
      </c>
      <c r="N7" s="193"/>
      <c r="O7" s="193"/>
    </row>
    <row r="8" spans="1:15" s="95" customFormat="1" ht="12.75">
      <c r="A8" s="38" t="s">
        <v>82</v>
      </c>
      <c r="B8" s="50">
        <v>7035.35</v>
      </c>
      <c r="C8" s="96">
        <v>1044.5459999999998</v>
      </c>
      <c r="D8" s="94">
        <f t="shared" si="0"/>
        <v>0.2611</v>
      </c>
      <c r="E8" s="97">
        <f t="shared" si="1"/>
        <v>0.14847107819795743</v>
      </c>
      <c r="F8" s="97">
        <f t="shared" si="2"/>
        <v>0.11262892180204256</v>
      </c>
      <c r="G8" s="94">
        <f t="shared" si="3"/>
        <v>147.46504731541432</v>
      </c>
      <c r="H8" s="194">
        <f t="shared" si="4"/>
        <v>1037468.2206305002</v>
      </c>
      <c r="I8" s="195">
        <f t="shared" si="5"/>
        <v>0.2749923707933444</v>
      </c>
      <c r="J8" s="193">
        <v>80.1999969482422</v>
      </c>
      <c r="K8" s="193">
        <v>23.569999694824205</v>
      </c>
      <c r="L8" s="193">
        <v>14.465877532959</v>
      </c>
      <c r="M8" s="193">
        <v>0.40012836456299894</v>
      </c>
      <c r="N8" s="193"/>
      <c r="O8" s="193"/>
    </row>
    <row r="9" spans="1:15" s="95" customFormat="1" ht="12.75">
      <c r="A9" s="39" t="s">
        <v>146</v>
      </c>
      <c r="B9" s="35">
        <v>3230.3</v>
      </c>
      <c r="C9" s="103">
        <v>661.8290000000001</v>
      </c>
      <c r="D9" s="94">
        <f t="shared" si="0"/>
        <v>0.2611</v>
      </c>
      <c r="E9" s="97">
        <f t="shared" si="1"/>
        <v>0.20488158994520633</v>
      </c>
      <c r="F9" s="97">
        <f t="shared" si="2"/>
        <v>0.056218410054793666</v>
      </c>
      <c r="G9" s="94">
        <f t="shared" si="3"/>
        <v>73.60676428474135</v>
      </c>
      <c r="H9" s="194">
        <f t="shared" si="4"/>
        <v>237771.930669</v>
      </c>
      <c r="I9" s="195">
        <f t="shared" si="5"/>
        <v>0.12064513119800345</v>
      </c>
      <c r="J9" s="193"/>
      <c r="K9" s="193"/>
      <c r="L9" s="193"/>
      <c r="M9" s="193"/>
      <c r="N9" s="193"/>
      <c r="O9" s="193"/>
    </row>
    <row r="10" spans="1:15" s="95" customFormat="1" ht="12.75">
      <c r="A10" s="99" t="s">
        <v>187</v>
      </c>
      <c r="B10" s="98">
        <v>1615.15</v>
      </c>
      <c r="C10" s="96">
        <v>327.615</v>
      </c>
      <c r="D10" s="94">
        <f t="shared" si="0"/>
        <v>0.2611</v>
      </c>
      <c r="E10" s="97">
        <f t="shared" si="1"/>
        <v>0.2028387456273411</v>
      </c>
      <c r="F10" s="97">
        <f t="shared" si="2"/>
        <v>0.05826125437265889</v>
      </c>
      <c r="G10" s="178">
        <f t="shared" si="3"/>
        <v>76.28146035012227</v>
      </c>
      <c r="H10" s="194">
        <f t="shared" si="4"/>
        <v>123206.0006845</v>
      </c>
      <c r="I10" s="195">
        <f t="shared" si="5"/>
        <v>0.12557962645236198</v>
      </c>
      <c r="J10" s="193">
        <v>80.3899993896484</v>
      </c>
      <c r="K10" s="193">
        <v>21.999999999999993</v>
      </c>
      <c r="L10" s="193">
        <v>4.68375110626221</v>
      </c>
      <c r="M10" s="193">
        <v>0.0014996528625506045</v>
      </c>
      <c r="N10" s="193">
        <v>6.3120436668396</v>
      </c>
      <c r="O10" s="193">
        <v>0.03059101104735973</v>
      </c>
    </row>
    <row r="11" spans="1:15" s="95" customFormat="1" ht="12.75">
      <c r="A11" s="99" t="s">
        <v>188</v>
      </c>
      <c r="B11" s="98">
        <v>1615.15</v>
      </c>
      <c r="C11" s="96">
        <v>334.184</v>
      </c>
      <c r="D11" s="94">
        <f t="shared" si="0"/>
        <v>0.2611</v>
      </c>
      <c r="E11" s="97">
        <f t="shared" si="1"/>
        <v>0.2069058601368294</v>
      </c>
      <c r="F11" s="97">
        <f t="shared" si="2"/>
        <v>0.05419413986317059</v>
      </c>
      <c r="G11" s="178">
        <f t="shared" si="3"/>
        <v>70.95638732284925</v>
      </c>
      <c r="H11" s="194">
        <f t="shared" si="4"/>
        <v>114605.20898449997</v>
      </c>
      <c r="I11" s="195">
        <f t="shared" si="5"/>
        <v>0.11579799416897477</v>
      </c>
      <c r="J11" s="193">
        <v>80.6899948120117</v>
      </c>
      <c r="K11" s="193">
        <v>27.4499969482422</v>
      </c>
      <c r="L11" s="193">
        <v>3.63775110244751</v>
      </c>
      <c r="M11" s="193">
        <v>0.0364980697631796</v>
      </c>
      <c r="N11" s="193">
        <v>6.55677509307861</v>
      </c>
      <c r="O11" s="193">
        <v>0.17335128784178977</v>
      </c>
    </row>
    <row r="12" spans="1:15" s="95" customFormat="1" ht="12" customHeight="1">
      <c r="A12" s="39" t="s">
        <v>87</v>
      </c>
      <c r="B12" s="50">
        <v>4779.02</v>
      </c>
      <c r="C12" s="96">
        <v>802.7710000000001</v>
      </c>
      <c r="D12" s="94">
        <f t="shared" si="0"/>
        <v>0.2611</v>
      </c>
      <c r="E12" s="97">
        <f t="shared" si="1"/>
        <v>0.16797816288695172</v>
      </c>
      <c r="F12" s="97">
        <f t="shared" si="2"/>
        <v>0.09312183711304828</v>
      </c>
      <c r="G12" s="94">
        <f t="shared" si="3"/>
        <v>121.92442133211411</v>
      </c>
      <c r="H12" s="194">
        <f t="shared" si="4"/>
        <v>582679.2480346</v>
      </c>
      <c r="I12" s="195">
        <f t="shared" si="5"/>
        <v>0.21702767739681705</v>
      </c>
      <c r="J12" s="193">
        <v>82.5899963378906</v>
      </c>
      <c r="K12" s="193">
        <v>24.879997253417898</v>
      </c>
      <c r="L12" s="193">
        <v>11.5315999984741</v>
      </c>
      <c r="M12" s="193">
        <v>0.47000122070310013</v>
      </c>
      <c r="N12" s="193">
        <v>5.66962289810181</v>
      </c>
      <c r="O12" s="193">
        <v>0.4180841445922905</v>
      </c>
    </row>
    <row r="13" spans="1:15" s="95" customFormat="1" ht="12.75">
      <c r="A13" s="39" t="s">
        <v>86</v>
      </c>
      <c r="B13" s="36">
        <v>4927.5</v>
      </c>
      <c r="C13" s="96">
        <v>1114.678</v>
      </c>
      <c r="D13" s="94">
        <f t="shared" si="0"/>
        <v>0.2611</v>
      </c>
      <c r="E13" s="97">
        <f t="shared" si="1"/>
        <v>0.22621572805682397</v>
      </c>
      <c r="F13" s="97">
        <f t="shared" si="2"/>
        <v>0.03488427194317603</v>
      </c>
      <c r="G13" s="94">
        <f t="shared" si="3"/>
        <v>45.67397725520038</v>
      </c>
      <c r="H13" s="194">
        <f t="shared" si="4"/>
        <v>225058.52292499985</v>
      </c>
      <c r="I13" s="195">
        <f t="shared" si="5"/>
        <v>0.07158453941611405</v>
      </c>
      <c r="J13" s="193">
        <v>81.5499954223633</v>
      </c>
      <c r="K13" s="193">
        <v>31.829998016357393</v>
      </c>
      <c r="L13" s="193">
        <v>9.3125</v>
      </c>
      <c r="M13" s="193">
        <v>0.375</v>
      </c>
      <c r="N13" s="193"/>
      <c r="O13" s="193"/>
    </row>
    <row r="14" spans="1:15" s="95" customFormat="1" ht="12.75">
      <c r="A14" s="39" t="s">
        <v>147</v>
      </c>
      <c r="B14" s="50">
        <v>3228.9</v>
      </c>
      <c r="C14" s="96">
        <v>721.2869999999999</v>
      </c>
      <c r="D14" s="94">
        <f t="shared" si="0"/>
        <v>0.2611</v>
      </c>
      <c r="E14" s="97">
        <f t="shared" si="1"/>
        <v>0.22338474403047473</v>
      </c>
      <c r="F14" s="97">
        <f t="shared" si="2"/>
        <v>0.03771525596952527</v>
      </c>
      <c r="G14" s="94">
        <f t="shared" si="3"/>
        <v>49.380584640899436</v>
      </c>
      <c r="H14" s="194">
        <f t="shared" si="4"/>
        <v>159444.9697470002</v>
      </c>
      <c r="I14" s="195">
        <f t="shared" si="5"/>
        <v>0.07784611679568786</v>
      </c>
      <c r="J14" s="193"/>
      <c r="K14" s="193"/>
      <c r="L14" s="193"/>
      <c r="M14" s="193"/>
      <c r="N14" s="193"/>
      <c r="O14" s="193"/>
    </row>
    <row r="15" spans="1:15" s="95" customFormat="1" ht="12.75">
      <c r="A15" s="39" t="s">
        <v>189</v>
      </c>
      <c r="B15" s="98">
        <v>1637.2</v>
      </c>
      <c r="C15" s="96">
        <v>357.45</v>
      </c>
      <c r="D15" s="94">
        <f t="shared" si="0"/>
        <v>0.2611</v>
      </c>
      <c r="E15" s="97">
        <f t="shared" si="1"/>
        <v>0.21833007573906668</v>
      </c>
      <c r="F15" s="97">
        <f t="shared" si="2"/>
        <v>0.04276992426093332</v>
      </c>
      <c r="G15" s="178">
        <f t="shared" si="3"/>
        <v>55.99866183483999</v>
      </c>
      <c r="H15" s="194">
        <f t="shared" si="4"/>
        <v>91681.00915600004</v>
      </c>
      <c r="I15" s="195">
        <f t="shared" si="5"/>
        <v>0.08920993159430231</v>
      </c>
      <c r="J15" s="193">
        <v>81.7099990844727</v>
      </c>
      <c r="K15" s="193">
        <v>37.3400001525879</v>
      </c>
      <c r="L15" s="193">
        <v>2.70275020599365</v>
      </c>
      <c r="M15" s="193">
        <v>-0.02237391471863015</v>
      </c>
      <c r="N15" s="193">
        <v>5.79198837280273</v>
      </c>
      <c r="O15" s="193">
        <v>0.19374608993530007</v>
      </c>
    </row>
    <row r="16" spans="1:15" s="95" customFormat="1" ht="12.75">
      <c r="A16" s="39" t="s">
        <v>190</v>
      </c>
      <c r="B16" s="98">
        <v>1597.5</v>
      </c>
      <c r="C16" s="96">
        <v>363.83699999999993</v>
      </c>
      <c r="D16" s="94">
        <f t="shared" si="0"/>
        <v>0.2611</v>
      </c>
      <c r="E16" s="97">
        <f t="shared" si="1"/>
        <v>0.22775399061032858</v>
      </c>
      <c r="F16" s="97">
        <f t="shared" si="2"/>
        <v>0.033346009389671416</v>
      </c>
      <c r="G16" s="178">
        <f t="shared" si="3"/>
        <v>43.65993009389678</v>
      </c>
      <c r="H16" s="194">
        <f t="shared" si="4"/>
        <v>69746.73832500011</v>
      </c>
      <c r="I16" s="195">
        <f t="shared" si="5"/>
        <v>0.06821261568927628</v>
      </c>
      <c r="J16" s="193">
        <v>81.5199966430664</v>
      </c>
      <c r="K16" s="193">
        <v>30.289997100830107</v>
      </c>
      <c r="L16" s="193">
        <v>3.7930006980896</v>
      </c>
      <c r="M16" s="193">
        <v>0.006124973297120029</v>
      </c>
      <c r="N16" s="193">
        <v>5.78179121017456</v>
      </c>
      <c r="O16" s="193">
        <v>0.3365063667297399</v>
      </c>
    </row>
    <row r="17" spans="1:15" s="95" customFormat="1" ht="12.75">
      <c r="A17" s="39" t="s">
        <v>42</v>
      </c>
      <c r="B17" s="36">
        <v>2547.3</v>
      </c>
      <c r="C17" s="103">
        <v>362.51599999999996</v>
      </c>
      <c r="D17" s="94">
        <f t="shared" si="0"/>
        <v>0.2611</v>
      </c>
      <c r="E17" s="97">
        <f t="shared" si="1"/>
        <v>0.14231382247870292</v>
      </c>
      <c r="F17" s="97">
        <f t="shared" si="2"/>
        <v>0.11878617752129708</v>
      </c>
      <c r="G17" s="94">
        <f t="shared" si="3"/>
        <v>155.52674222863428</v>
      </c>
      <c r="H17" s="194">
        <f t="shared" si="4"/>
        <v>396173.2704790001</v>
      </c>
      <c r="I17" s="195">
        <f t="shared" si="5"/>
        <v>0.2944524230514388</v>
      </c>
      <c r="J17" s="193">
        <v>81.0599975585938</v>
      </c>
      <c r="K17" s="193">
        <v>33.729999542236406</v>
      </c>
      <c r="L17" s="193">
        <v>3.1188759803772</v>
      </c>
      <c r="M17" s="193">
        <v>0.01312232017517001</v>
      </c>
      <c r="N17" s="193">
        <v>6.45480394363403</v>
      </c>
      <c r="O17" s="193">
        <v>0.010197162628169387</v>
      </c>
    </row>
    <row r="18" spans="1:15" s="95" customFormat="1" ht="12.75">
      <c r="A18" s="39" t="s">
        <v>100</v>
      </c>
      <c r="B18" s="36">
        <v>3787.5</v>
      </c>
      <c r="C18" s="96">
        <v>641.081</v>
      </c>
      <c r="D18" s="94"/>
      <c r="E18" s="97">
        <f t="shared" si="1"/>
        <v>0.16926231023102312</v>
      </c>
      <c r="F18" s="97"/>
      <c r="G18" s="94"/>
      <c r="H18" s="194"/>
      <c r="I18" s="195"/>
      <c r="J18" s="193">
        <v>81.7900009155273</v>
      </c>
      <c r="K18" s="193">
        <v>29.5500030517578</v>
      </c>
      <c r="L18" s="193">
        <v>7.87339735031128</v>
      </c>
      <c r="M18" s="193">
        <v>0.7770018577575692</v>
      </c>
      <c r="N18" s="193">
        <v>6.92387342453003</v>
      </c>
      <c r="O18" s="193">
        <v>0.32630920410155984</v>
      </c>
    </row>
    <row r="19" spans="1:15" s="95" customFormat="1" ht="12.75">
      <c r="A19" s="39" t="s">
        <v>103</v>
      </c>
      <c r="B19" s="50">
        <v>3776.8</v>
      </c>
      <c r="C19" s="96">
        <v>843.844</v>
      </c>
      <c r="D19" s="94">
        <f>0.0373*7</f>
        <v>0.2611</v>
      </c>
      <c r="E19" s="97">
        <f t="shared" si="1"/>
        <v>0.22342829908917602</v>
      </c>
      <c r="F19" s="97">
        <f t="shared" si="2"/>
        <v>0.037671700910823974</v>
      </c>
      <c r="G19" s="94">
        <f t="shared" si="3"/>
        <v>49.32355800254183</v>
      </c>
      <c r="H19" s="194">
        <f t="shared" si="4"/>
        <v>186285.213864</v>
      </c>
      <c r="I19" s="195">
        <f t="shared" si="5"/>
        <v>0.07774922740661347</v>
      </c>
      <c r="J19" s="193">
        <v>82.5599975585938</v>
      </c>
      <c r="K19" s="193">
        <v>28.539997100830107</v>
      </c>
      <c r="L19" s="193">
        <v>8.16679859161377</v>
      </c>
      <c r="M19" s="193">
        <v>0.18320083618164062</v>
      </c>
      <c r="N19" s="193">
        <v>7.2705774307251</v>
      </c>
      <c r="O19" s="193">
        <v>0.2651267051696804</v>
      </c>
    </row>
    <row r="20" spans="1:15" s="95" customFormat="1" ht="12.75">
      <c r="A20" s="39" t="s">
        <v>148</v>
      </c>
      <c r="B20" s="77">
        <v>3217.6</v>
      </c>
      <c r="C20" s="96">
        <v>718.174</v>
      </c>
      <c r="D20" s="94"/>
      <c r="E20" s="97">
        <f t="shared" si="1"/>
        <v>0.22320176529090005</v>
      </c>
      <c r="F20" s="97"/>
      <c r="G20" s="94"/>
      <c r="H20" s="194"/>
      <c r="I20" s="195"/>
      <c r="J20" s="193"/>
      <c r="K20" s="193"/>
      <c r="L20" s="193"/>
      <c r="M20" s="193"/>
      <c r="N20" s="193"/>
      <c r="O20" s="193"/>
    </row>
    <row r="21" spans="1:15" s="95" customFormat="1" ht="12.75">
      <c r="A21" s="39" t="s">
        <v>191</v>
      </c>
      <c r="B21" s="98">
        <v>1608.8</v>
      </c>
      <c r="C21" s="96">
        <v>361.457</v>
      </c>
      <c r="D21" s="178"/>
      <c r="E21" s="97">
        <f t="shared" si="1"/>
        <v>0.2246749129786176</v>
      </c>
      <c r="F21" s="97"/>
      <c r="G21" s="178"/>
      <c r="H21" s="194"/>
      <c r="I21" s="195"/>
      <c r="J21" s="193">
        <v>81.7599945068359</v>
      </c>
      <c r="K21" s="193">
        <v>18.47999572753899</v>
      </c>
      <c r="L21" s="193">
        <v>6.25600004196167</v>
      </c>
      <c r="M21" s="193">
        <v>0.1894011497497603</v>
      </c>
      <c r="N21" s="193">
        <v>6.41401529312134</v>
      </c>
      <c r="O21" s="193">
        <v>0.2753229141235396</v>
      </c>
    </row>
    <row r="22" spans="1:15" s="95" customFormat="1" ht="12.75">
      <c r="A22" s="39" t="s">
        <v>192</v>
      </c>
      <c r="B22" s="98">
        <v>1608.8</v>
      </c>
      <c r="C22" s="96">
        <v>356.717</v>
      </c>
      <c r="D22" s="178"/>
      <c r="E22" s="97">
        <f t="shared" si="1"/>
        <v>0.2217286176031825</v>
      </c>
      <c r="F22" s="97"/>
      <c r="G22" s="178"/>
      <c r="H22" s="194"/>
      <c r="I22" s="195"/>
      <c r="J22" s="193">
        <v>82.1100006103516</v>
      </c>
      <c r="K22" s="193">
        <v>22.670001983642607</v>
      </c>
      <c r="L22" s="193">
        <v>5.1393985748291</v>
      </c>
      <c r="M22" s="193">
        <v>0.09200096130371005</v>
      </c>
      <c r="N22" s="193">
        <v>6.5465784072876</v>
      </c>
      <c r="O22" s="193">
        <v>0.3569006919860902</v>
      </c>
    </row>
    <row r="23" spans="1:15" s="95" customFormat="1" ht="12.75">
      <c r="A23" s="51" t="s">
        <v>84</v>
      </c>
      <c r="B23" s="50">
        <v>3846.1</v>
      </c>
      <c r="C23" s="103">
        <v>776.605</v>
      </c>
      <c r="D23" s="94">
        <f>0.0373*7</f>
        <v>0.2611</v>
      </c>
      <c r="E23" s="97">
        <f t="shared" si="1"/>
        <v>0.20192012688177635</v>
      </c>
      <c r="F23" s="97">
        <f t="shared" si="2"/>
        <v>0.05917987311822365</v>
      </c>
      <c r="G23" s="94">
        <f t="shared" si="3"/>
        <v>77.48420787369022</v>
      </c>
      <c r="H23" s="194">
        <f t="shared" si="4"/>
        <v>298012.01190299995</v>
      </c>
      <c r="I23" s="195">
        <f t="shared" si="5"/>
        <v>0.12781274437630252</v>
      </c>
      <c r="J23" s="193">
        <v>80.9499969482422</v>
      </c>
      <c r="K23" s="193">
        <v>27.889999389648402</v>
      </c>
      <c r="L23" s="193">
        <v>9.66819953918457</v>
      </c>
      <c r="M23" s="193">
        <v>0.20740127563476918</v>
      </c>
      <c r="N23" s="193">
        <v>7.00545072555542</v>
      </c>
      <c r="O23" s="193">
        <v>6.00545072555542</v>
      </c>
    </row>
    <row r="24" spans="1:15" s="95" customFormat="1" ht="12.75">
      <c r="A24" s="39" t="s">
        <v>46</v>
      </c>
      <c r="B24" s="36">
        <v>1632.2</v>
      </c>
      <c r="C24" s="96">
        <v>333.452</v>
      </c>
      <c r="D24" s="94">
        <f>0.0373*7</f>
        <v>0.2611</v>
      </c>
      <c r="E24" s="97">
        <f t="shared" si="1"/>
        <v>0.20429604215169708</v>
      </c>
      <c r="F24" s="97">
        <f t="shared" si="2"/>
        <v>0.056803957848302916</v>
      </c>
      <c r="G24" s="94">
        <f t="shared" si="3"/>
        <v>74.373422010783</v>
      </c>
      <c r="H24" s="194">
        <f t="shared" si="4"/>
        <v>121392.29940600002</v>
      </c>
      <c r="I24" s="195">
        <f t="shared" si="5"/>
        <v>0.12205509437870879</v>
      </c>
      <c r="J24" s="193">
        <v>81.1100006103516</v>
      </c>
      <c r="K24" s="193">
        <v>30.860000610351605</v>
      </c>
      <c r="L24" s="193">
        <v>3.21800112724304</v>
      </c>
      <c r="M24" s="193">
        <v>-0.00040006637573020143</v>
      </c>
      <c r="N24" s="193">
        <v>7.06663370132446</v>
      </c>
      <c r="O24" s="193">
        <v>-0.010196685791020066</v>
      </c>
    </row>
    <row r="25" spans="1:15" s="95" customFormat="1" ht="12.75">
      <c r="A25" s="39" t="s">
        <v>101</v>
      </c>
      <c r="B25" s="36">
        <v>2286.7</v>
      </c>
      <c r="C25" s="96">
        <v>298.423</v>
      </c>
      <c r="D25" s="94"/>
      <c r="E25" s="97">
        <f t="shared" si="1"/>
        <v>0.1305037827436918</v>
      </c>
      <c r="F25" s="97"/>
      <c r="G25" s="94"/>
      <c r="H25" s="194"/>
      <c r="I25" s="195"/>
      <c r="J25" s="193">
        <v>80.9899978637695</v>
      </c>
      <c r="K25" s="193">
        <v>18.5999984741211</v>
      </c>
      <c r="L25" s="193">
        <v>8.09375190734863</v>
      </c>
      <c r="M25" s="193">
        <v>0.17299842834473012</v>
      </c>
      <c r="N25" s="193">
        <v>5.60843944549561</v>
      </c>
      <c r="O25" s="193">
        <v>0.7545900344848695</v>
      </c>
    </row>
    <row r="26" spans="1:15" s="95" customFormat="1" ht="12.75">
      <c r="A26" s="39" t="s">
        <v>102</v>
      </c>
      <c r="B26" s="36">
        <v>3254.3</v>
      </c>
      <c r="C26" s="96">
        <v>501.56</v>
      </c>
      <c r="D26" s="94"/>
      <c r="E26" s="97">
        <f t="shared" si="1"/>
        <v>0.15412223826936666</v>
      </c>
      <c r="F26" s="97"/>
      <c r="G26" s="94"/>
      <c r="H26" s="194"/>
      <c r="I26" s="195"/>
      <c r="J26" s="193">
        <v>81.5199966430664</v>
      </c>
      <c r="K26" s="193">
        <v>14.4599990844726</v>
      </c>
      <c r="L26" s="193">
        <v>12.6678104400635</v>
      </c>
      <c r="M26" s="193">
        <v>0.6590633392334002</v>
      </c>
      <c r="N26" s="193">
        <v>4.91503238677979</v>
      </c>
      <c r="O26" s="193">
        <v>0.7138013839721697</v>
      </c>
    </row>
    <row r="27" spans="1:15" s="95" customFormat="1" ht="12.75">
      <c r="A27" s="39" t="s">
        <v>43</v>
      </c>
      <c r="B27" s="36">
        <v>2775.6</v>
      </c>
      <c r="C27" s="96">
        <v>424.268</v>
      </c>
      <c r="D27" s="94">
        <f aca="true" t="shared" si="6" ref="D27:D33">0.0373*7</f>
        <v>0.2611</v>
      </c>
      <c r="E27" s="97">
        <f t="shared" si="1"/>
        <v>0.15285631935437383</v>
      </c>
      <c r="F27" s="97">
        <f t="shared" si="2"/>
        <v>0.10824368064562617</v>
      </c>
      <c r="G27" s="94">
        <f t="shared" si="3"/>
        <v>141.72345106931834</v>
      </c>
      <c r="H27" s="194">
        <f t="shared" si="4"/>
        <v>393367.610788</v>
      </c>
      <c r="I27" s="195">
        <f t="shared" si="5"/>
        <v>0.26148575486043607</v>
      </c>
      <c r="J27" s="193">
        <v>79.8899993896484</v>
      </c>
      <c r="K27" s="193">
        <v>23.38000106811519</v>
      </c>
      <c r="L27" s="193">
        <v>6.99212408065796</v>
      </c>
      <c r="M27" s="193">
        <v>0.2591295242309597</v>
      </c>
      <c r="N27" s="193">
        <v>6.02652311325073</v>
      </c>
      <c r="O27" s="193">
        <v>0.13256311416625977</v>
      </c>
    </row>
    <row r="28" spans="1:15" s="95" customFormat="1" ht="12.75">
      <c r="A28" s="39" t="s">
        <v>15</v>
      </c>
      <c r="B28" s="36">
        <v>8864.8</v>
      </c>
      <c r="C28" s="96">
        <v>1376.01</v>
      </c>
      <c r="D28" s="94">
        <f t="shared" si="6"/>
        <v>0.2611</v>
      </c>
      <c r="E28" s="97">
        <f t="shared" si="1"/>
        <v>0.15522177601299522</v>
      </c>
      <c r="F28" s="97">
        <f t="shared" si="2"/>
        <v>0.10587822398700478</v>
      </c>
      <c r="G28" s="94">
        <f t="shared" si="3"/>
        <v>138.62635866618535</v>
      </c>
      <c r="H28" s="194">
        <f t="shared" si="4"/>
        <v>1228894.944304</v>
      </c>
      <c r="I28" s="195">
        <f t="shared" si="5"/>
        <v>0.2543182463357378</v>
      </c>
      <c r="J28" s="193">
        <v>77.379997253418</v>
      </c>
      <c r="K28" s="193">
        <v>27.899997711181697</v>
      </c>
      <c r="L28" s="193">
        <v>16.865234375</v>
      </c>
      <c r="M28" s="193">
        <v>0.298828125</v>
      </c>
      <c r="N28" s="193"/>
      <c r="O28" s="193"/>
    </row>
    <row r="29" spans="1:15" s="95" customFormat="1" ht="12.75">
      <c r="A29" s="39" t="s">
        <v>16</v>
      </c>
      <c r="B29" s="36">
        <v>5748.8</v>
      </c>
      <c r="C29" s="96">
        <v>853.441</v>
      </c>
      <c r="D29" s="94">
        <f t="shared" si="6"/>
        <v>0.2611</v>
      </c>
      <c r="E29" s="97">
        <f t="shared" si="1"/>
        <v>0.14845550375730587</v>
      </c>
      <c r="F29" s="97">
        <f t="shared" si="2"/>
        <v>0.11264449624269413</v>
      </c>
      <c r="G29" s="94">
        <f t="shared" si="3"/>
        <v>147.4854389305594</v>
      </c>
      <c r="H29" s="194">
        <f t="shared" si="4"/>
        <v>847864.291324</v>
      </c>
      <c r="I29" s="195">
        <f t="shared" si="5"/>
        <v>0.27504085577969656</v>
      </c>
      <c r="J29" s="193">
        <v>81.3899993896484</v>
      </c>
      <c r="K29" s="193">
        <v>28.150001525878892</v>
      </c>
      <c r="L29" s="193">
        <v>9.0390625</v>
      </c>
      <c r="M29" s="193">
        <v>0.2421875</v>
      </c>
      <c r="N29" s="193"/>
      <c r="O29" s="193"/>
    </row>
    <row r="30" spans="1:15" s="95" customFormat="1" ht="12.75">
      <c r="A30" s="39" t="s">
        <v>17</v>
      </c>
      <c r="B30" s="36">
        <v>2776.5</v>
      </c>
      <c r="C30" s="96">
        <v>478.197</v>
      </c>
      <c r="D30" s="94">
        <f t="shared" si="6"/>
        <v>0.2611</v>
      </c>
      <c r="E30" s="97">
        <f t="shared" si="1"/>
        <v>0.17223014586709887</v>
      </c>
      <c r="F30" s="97">
        <f t="shared" si="2"/>
        <v>0.08886985413290113</v>
      </c>
      <c r="G30" s="94">
        <f t="shared" si="3"/>
        <v>116.35730001620745</v>
      </c>
      <c r="H30" s="194">
        <f t="shared" si="4"/>
        <v>323066.043495</v>
      </c>
      <c r="I30" s="195">
        <f t="shared" si="5"/>
        <v>0.20508578731597701</v>
      </c>
      <c r="J30" s="193">
        <v>81.0199966430664</v>
      </c>
      <c r="K30" s="193">
        <v>28.399997711181605</v>
      </c>
      <c r="L30" s="193">
        <v>4.9008002281189</v>
      </c>
      <c r="M30" s="193">
        <v>0.12219953536987038</v>
      </c>
      <c r="N30" s="193">
        <v>6.1182975769043</v>
      </c>
      <c r="O30" s="193">
        <v>0.2447319030761701</v>
      </c>
    </row>
    <row r="31" spans="1:15" s="95" customFormat="1" ht="12.75">
      <c r="A31" s="39" t="s">
        <v>18</v>
      </c>
      <c r="B31" s="36">
        <v>4479.7</v>
      </c>
      <c r="C31" s="96">
        <v>804.747</v>
      </c>
      <c r="D31" s="94">
        <f t="shared" si="6"/>
        <v>0.2611</v>
      </c>
      <c r="E31" s="97">
        <f t="shared" si="1"/>
        <v>0.1796430564546733</v>
      </c>
      <c r="F31" s="97">
        <f t="shared" si="2"/>
        <v>0.0814569435453267</v>
      </c>
      <c r="G31" s="94">
        <f t="shared" si="3"/>
        <v>106.65157618389625</v>
      </c>
      <c r="H31" s="194">
        <f t="shared" si="4"/>
        <v>477767.06583100004</v>
      </c>
      <c r="I31" s="195">
        <f t="shared" si="5"/>
        <v>0.18481730421476047</v>
      </c>
      <c r="J31" s="193">
        <v>79.1999969482422</v>
      </c>
      <c r="K31" s="193">
        <v>31.8699989318848</v>
      </c>
      <c r="L31" s="193">
        <v>6.453125</v>
      </c>
      <c r="M31" s="193">
        <v>0.125</v>
      </c>
      <c r="N31" s="193"/>
      <c r="O31" s="193"/>
    </row>
    <row r="32" spans="1:15" s="95" customFormat="1" ht="12.75">
      <c r="A32" s="40" t="s">
        <v>35</v>
      </c>
      <c r="B32" s="35">
        <v>2669.3</v>
      </c>
      <c r="C32" s="96">
        <v>483.562</v>
      </c>
      <c r="D32" s="94">
        <f t="shared" si="6"/>
        <v>0.2611</v>
      </c>
      <c r="E32" s="97">
        <f t="shared" si="1"/>
        <v>0.18115685760311692</v>
      </c>
      <c r="F32" s="97">
        <f t="shared" si="2"/>
        <v>0.07994314239688308</v>
      </c>
      <c r="G32" s="94">
        <f t="shared" si="3"/>
        <v>104.66955634023901</v>
      </c>
      <c r="H32" s="194">
        <f t="shared" si="4"/>
        <v>279394.44673900004</v>
      </c>
      <c r="I32" s="195">
        <f t="shared" si="5"/>
        <v>0.180761792660826</v>
      </c>
      <c r="J32" s="193">
        <v>80.9300003051758</v>
      </c>
      <c r="K32" s="193">
        <v>31.5500030517578</v>
      </c>
      <c r="L32" s="193">
        <v>4.30600023269653</v>
      </c>
      <c r="M32" s="193">
        <v>0.0762000083923402</v>
      </c>
      <c r="N32" s="193">
        <v>6.28145265579224</v>
      </c>
      <c r="O32" s="193">
        <v>0.9483370780944895</v>
      </c>
    </row>
    <row r="33" spans="1:15" s="95" customFormat="1" ht="12.75">
      <c r="A33" s="39" t="s">
        <v>19</v>
      </c>
      <c r="B33" s="36">
        <v>3156.4</v>
      </c>
      <c r="C33" s="96">
        <v>434.22800000000007</v>
      </c>
      <c r="D33" s="94">
        <f t="shared" si="6"/>
        <v>0.2611</v>
      </c>
      <c r="E33" s="97">
        <f t="shared" si="1"/>
        <v>0.13757065010771766</v>
      </c>
      <c r="F33" s="97">
        <f t="shared" si="2"/>
        <v>0.12352934989228234</v>
      </c>
      <c r="G33" s="94">
        <f t="shared" si="3"/>
        <v>161.73697781396527</v>
      </c>
      <c r="H33" s="194">
        <f t="shared" si="4"/>
        <v>510506.59677199996</v>
      </c>
      <c r="I33" s="195">
        <f t="shared" si="5"/>
        <v>0.3098531328024917</v>
      </c>
      <c r="J33" s="193">
        <v>80.5099945068359</v>
      </c>
      <c r="K33" s="193">
        <v>20.259994506835895</v>
      </c>
      <c r="L33" s="193">
        <v>7.44140625</v>
      </c>
      <c r="M33" s="193">
        <v>0.00390625</v>
      </c>
      <c r="N33" s="193"/>
      <c r="O33" s="193"/>
    </row>
    <row r="34" spans="1:15" s="95" customFormat="1" ht="12.75">
      <c r="A34" s="39" t="s">
        <v>104</v>
      </c>
      <c r="B34" s="36">
        <v>3390.4</v>
      </c>
      <c r="C34" s="96">
        <v>412.979</v>
      </c>
      <c r="D34" s="94"/>
      <c r="E34" s="97">
        <f t="shared" si="1"/>
        <v>0.12180834119867862</v>
      </c>
      <c r="F34" s="97"/>
      <c r="G34" s="94"/>
      <c r="H34" s="194"/>
      <c r="I34" s="195"/>
      <c r="J34" s="193">
        <v>79.9399948120117</v>
      </c>
      <c r="K34" s="193">
        <v>26.269996643066406</v>
      </c>
      <c r="L34" s="193">
        <v>5.78959894180298</v>
      </c>
      <c r="M34" s="193">
        <v>0.47480058670043945</v>
      </c>
      <c r="N34" s="193">
        <v>5.83277702331543</v>
      </c>
      <c r="O34" s="193">
        <v>0.4384779930114693</v>
      </c>
    </row>
    <row r="35" spans="1:15" s="95" customFormat="1" ht="12.75">
      <c r="A35" s="39" t="s">
        <v>89</v>
      </c>
      <c r="B35" s="36">
        <v>2510.6</v>
      </c>
      <c r="C35" s="96">
        <v>297.952</v>
      </c>
      <c r="D35" s="94"/>
      <c r="E35" s="97">
        <f t="shared" si="1"/>
        <v>0.11867760694654665</v>
      </c>
      <c r="F35" s="97"/>
      <c r="G35" s="94"/>
      <c r="H35" s="194"/>
      <c r="I35" s="195"/>
      <c r="J35" s="193">
        <v>79.6999969482422</v>
      </c>
      <c r="K35" s="193">
        <v>27.4299964904785</v>
      </c>
      <c r="L35" s="193">
        <v>4.16015625</v>
      </c>
      <c r="M35" s="193">
        <v>0.154296875</v>
      </c>
      <c r="N35" s="193"/>
      <c r="O35" s="193"/>
    </row>
    <row r="36" spans="1:15" s="95" customFormat="1" ht="12.75">
      <c r="A36" s="39" t="s">
        <v>95</v>
      </c>
      <c r="B36" s="36">
        <v>3195.2</v>
      </c>
      <c r="C36" s="96">
        <v>462.683</v>
      </c>
      <c r="D36" s="94">
        <f>0.0373*7</f>
        <v>0.2611</v>
      </c>
      <c r="E36" s="97">
        <f t="shared" si="1"/>
        <v>0.14480564596895343</v>
      </c>
      <c r="F36" s="97">
        <f t="shared" si="2"/>
        <v>0.11629435403104657</v>
      </c>
      <c r="G36" s="94">
        <f t="shared" si="3"/>
        <v>152.26419773284928</v>
      </c>
      <c r="H36" s="194">
        <f t="shared" si="4"/>
        <v>486514.564596</v>
      </c>
      <c r="I36" s="195">
        <f t="shared" si="5"/>
        <v>0.2865058793489697</v>
      </c>
      <c r="J36" s="193">
        <v>80.5099945068359</v>
      </c>
      <c r="K36" s="193">
        <v>29.049995422363196</v>
      </c>
      <c r="L36" s="193">
        <v>5</v>
      </c>
      <c r="M36" s="193">
        <v>0.095703125</v>
      </c>
      <c r="N36" s="193"/>
      <c r="O36" s="193"/>
    </row>
    <row r="37" spans="1:15" s="95" customFormat="1" ht="12.75">
      <c r="A37" s="39" t="s">
        <v>96</v>
      </c>
      <c r="B37" s="36">
        <v>2498.3</v>
      </c>
      <c r="C37" s="96">
        <v>387.992</v>
      </c>
      <c r="D37" s="94"/>
      <c r="E37" s="97">
        <f t="shared" si="1"/>
        <v>0.15530240563583236</v>
      </c>
      <c r="F37" s="97"/>
      <c r="G37" s="94"/>
      <c r="H37" s="194"/>
      <c r="I37" s="195"/>
      <c r="J37" s="193">
        <v>79.1599960327148</v>
      </c>
      <c r="K37" s="193">
        <v>24.609996795654304</v>
      </c>
      <c r="L37" s="193">
        <v>4.889000415802</v>
      </c>
      <c r="M37" s="193">
        <v>0.03162336349488015</v>
      </c>
      <c r="N37" s="193">
        <v>6.75052213668823</v>
      </c>
      <c r="O37" s="193">
        <v>0.28552150726318004</v>
      </c>
    </row>
    <row r="38" spans="1:15" s="95" customFormat="1" ht="12.75">
      <c r="A38" s="39" t="s">
        <v>34</v>
      </c>
      <c r="B38" s="36">
        <v>2523.4</v>
      </c>
      <c r="C38" s="96">
        <v>422.662</v>
      </c>
      <c r="D38" s="94">
        <f>0.0373*7</f>
        <v>0.2611</v>
      </c>
      <c r="E38" s="97">
        <f t="shared" si="1"/>
        <v>0.16749702781960846</v>
      </c>
      <c r="F38" s="97">
        <f t="shared" si="2"/>
        <v>0.09360297218039154</v>
      </c>
      <c r="G38" s="94">
        <f t="shared" si="3"/>
        <v>122.55437147578664</v>
      </c>
      <c r="H38" s="194">
        <f t="shared" si="4"/>
        <v>309253.70098200004</v>
      </c>
      <c r="I38" s="195">
        <f t="shared" si="5"/>
        <v>0.21839389007566323</v>
      </c>
      <c r="J38" s="193">
        <v>79.3199996948242</v>
      </c>
      <c r="K38" s="193">
        <v>25.409999847412102</v>
      </c>
      <c r="L38" s="193">
        <v>5.00080060958862</v>
      </c>
      <c r="M38" s="193">
        <v>0.06680011749267933</v>
      </c>
      <c r="N38" s="193">
        <v>6.53638124465942</v>
      </c>
      <c r="O38" s="193">
        <v>0.2957177162170401</v>
      </c>
    </row>
    <row r="39" spans="1:15" s="95" customFormat="1" ht="12.75">
      <c r="A39" s="39" t="s">
        <v>126</v>
      </c>
      <c r="B39" s="77">
        <v>4786.5</v>
      </c>
      <c r="C39" s="96">
        <v>398.695</v>
      </c>
      <c r="D39" s="94"/>
      <c r="E39" s="97">
        <f aca="true" t="shared" si="7" ref="E39:E60">C39/B39</f>
        <v>0.08329572756711584</v>
      </c>
      <c r="F39" s="97"/>
      <c r="G39" s="94"/>
      <c r="H39" s="194"/>
      <c r="I39" s="195"/>
      <c r="J39" s="193">
        <v>81.7399978637695</v>
      </c>
      <c r="K39" s="193">
        <v>27.9799995422363</v>
      </c>
      <c r="L39" s="193">
        <v>10.2103147506714</v>
      </c>
      <c r="M39" s="193">
        <v>0.36250305175780007</v>
      </c>
      <c r="N39" s="193">
        <v>7.72944927215576</v>
      </c>
      <c r="O39" s="193">
        <v>-0.09177446365356978</v>
      </c>
    </row>
    <row r="40" spans="1:15" s="95" customFormat="1" ht="12.75">
      <c r="A40" s="76" t="s">
        <v>119</v>
      </c>
      <c r="B40" s="77">
        <v>2034.3</v>
      </c>
      <c r="C40" s="96">
        <v>160.74</v>
      </c>
      <c r="D40" s="94"/>
      <c r="E40" s="97">
        <f t="shared" si="7"/>
        <v>0.07901489455832474</v>
      </c>
      <c r="F40" s="97"/>
      <c r="G40" s="94"/>
      <c r="H40" s="194"/>
      <c r="I40" s="195"/>
      <c r="J40" s="193">
        <v>80.6199951171875</v>
      </c>
      <c r="K40" s="193">
        <v>13.089996337890597</v>
      </c>
      <c r="L40" s="193">
        <v>7.75599670410156</v>
      </c>
      <c r="M40" s="193">
        <v>0.08580160140991033</v>
      </c>
      <c r="N40" s="193">
        <v>6.40381813049316</v>
      </c>
      <c r="O40" s="193">
        <v>0.2855205535888592</v>
      </c>
    </row>
    <row r="41" spans="1:15" s="95" customFormat="1" ht="12.75">
      <c r="A41" s="39" t="s">
        <v>105</v>
      </c>
      <c r="B41" s="36">
        <v>1835.6</v>
      </c>
      <c r="C41" s="96">
        <v>159.66799999999998</v>
      </c>
      <c r="D41" s="94"/>
      <c r="E41" s="97">
        <f t="shared" si="7"/>
        <v>0.08698409239485726</v>
      </c>
      <c r="F41" s="97"/>
      <c r="G41" s="94"/>
      <c r="H41" s="194"/>
      <c r="I41" s="195"/>
      <c r="J41" s="193">
        <v>76.6399993896484</v>
      </c>
      <c r="K41" s="193">
        <v>24.680000305175696</v>
      </c>
      <c r="L41" s="193">
        <v>2.6470000743866</v>
      </c>
      <c r="M41" s="193">
        <v>0.24360060691833008</v>
      </c>
      <c r="N41" s="193">
        <v>5.47587585449219</v>
      </c>
      <c r="O41" s="193">
        <v>-1.4581942558288494</v>
      </c>
    </row>
    <row r="42" spans="1:15" s="95" customFormat="1" ht="12.75">
      <c r="A42" s="39" t="s">
        <v>36</v>
      </c>
      <c r="B42" s="36">
        <v>3238.1</v>
      </c>
      <c r="C42" s="96">
        <v>422.127</v>
      </c>
      <c r="D42" s="94"/>
      <c r="E42" s="97">
        <f t="shared" si="7"/>
        <v>0.13036255829035545</v>
      </c>
      <c r="F42" s="97"/>
      <c r="G42" s="94"/>
      <c r="H42" s="194"/>
      <c r="I42" s="195"/>
      <c r="J42" s="193">
        <v>81.5</v>
      </c>
      <c r="K42" s="193">
        <v>29.0800018310547</v>
      </c>
      <c r="L42" s="193">
        <v>4.86539793014526</v>
      </c>
      <c r="M42" s="193">
        <v>0.23940324783325995</v>
      </c>
      <c r="N42" s="193">
        <v>6.53638124465942</v>
      </c>
      <c r="O42" s="193">
        <v>1.6315460205078098</v>
      </c>
    </row>
    <row r="43" spans="1:15" s="95" customFormat="1" ht="12.75">
      <c r="A43" s="40" t="s">
        <v>25</v>
      </c>
      <c r="B43" s="35">
        <v>3376.16</v>
      </c>
      <c r="C43" s="96">
        <v>512.496</v>
      </c>
      <c r="D43" s="94"/>
      <c r="E43" s="97">
        <f t="shared" si="7"/>
        <v>0.15179849296241885</v>
      </c>
      <c r="F43" s="97"/>
      <c r="G43" s="94"/>
      <c r="H43" s="194"/>
      <c r="I43" s="195"/>
      <c r="J43" s="193">
        <v>80.9899978637695</v>
      </c>
      <c r="K43" s="193">
        <v>29.259998321533203</v>
      </c>
      <c r="L43" s="193">
        <v>5.3828125</v>
      </c>
      <c r="M43" s="193">
        <v>0.05078125</v>
      </c>
      <c r="N43" s="193"/>
      <c r="O43" s="193"/>
    </row>
    <row r="44" spans="1:15" s="95" customFormat="1" ht="12.75">
      <c r="A44" s="39" t="s">
        <v>30</v>
      </c>
      <c r="B44" s="36">
        <v>3318.1</v>
      </c>
      <c r="C44" s="96">
        <v>480.40399999999994</v>
      </c>
      <c r="D44" s="94"/>
      <c r="E44" s="97">
        <f t="shared" si="7"/>
        <v>0.1447828576595039</v>
      </c>
      <c r="F44" s="97"/>
      <c r="G44" s="94"/>
      <c r="H44" s="194"/>
      <c r="I44" s="195"/>
      <c r="J44" s="193">
        <v>79.9899978637695</v>
      </c>
      <c r="K44" s="193">
        <v>23.879997253417905</v>
      </c>
      <c r="L44" s="193">
        <v>6.95519924163818</v>
      </c>
      <c r="M44" s="193">
        <v>0.07719802856446023</v>
      </c>
      <c r="N44" s="193">
        <v>6.87288761138916</v>
      </c>
      <c r="O44" s="193">
        <v>0.4792666435241699</v>
      </c>
    </row>
    <row r="45" spans="1:15" s="95" customFormat="1" ht="12.75">
      <c r="A45" s="39" t="s">
        <v>117</v>
      </c>
      <c r="B45" s="77">
        <v>3893.7</v>
      </c>
      <c r="C45" s="96">
        <v>434.39399999999995</v>
      </c>
      <c r="D45" s="94"/>
      <c r="E45" s="97">
        <f t="shared" si="7"/>
        <v>0.11156329455273903</v>
      </c>
      <c r="F45" s="97"/>
      <c r="G45" s="94"/>
      <c r="H45" s="194"/>
      <c r="I45" s="195"/>
      <c r="J45" s="193">
        <v>81.9399948120117</v>
      </c>
      <c r="K45" s="193">
        <v>30.559997558593707</v>
      </c>
      <c r="L45" s="193">
        <v>7.37680006027222</v>
      </c>
      <c r="M45" s="193">
        <v>0.84559869766235</v>
      </c>
      <c r="N45" s="193">
        <v>7.17880249023438</v>
      </c>
      <c r="O45" s="193">
        <v>0.061182975769050074</v>
      </c>
    </row>
    <row r="46" spans="1:15" s="95" customFormat="1" ht="12.75">
      <c r="A46" s="39" t="s">
        <v>20</v>
      </c>
      <c r="B46" s="36">
        <v>4690</v>
      </c>
      <c r="C46" s="96">
        <v>873.288</v>
      </c>
      <c r="D46" s="94"/>
      <c r="E46" s="97">
        <f t="shared" si="7"/>
        <v>0.18620213219616205</v>
      </c>
      <c r="F46" s="97"/>
      <c r="G46" s="94"/>
      <c r="H46" s="194"/>
      <c r="I46" s="195"/>
      <c r="J46" s="193">
        <v>82.0199966430664</v>
      </c>
      <c r="K46" s="193">
        <v>25.529998779296903</v>
      </c>
      <c r="L46" s="193">
        <v>13.4941473007202</v>
      </c>
      <c r="M46" s="193">
        <v>0.1996192932128995</v>
      </c>
      <c r="N46" s="193"/>
      <c r="O46" s="193"/>
    </row>
    <row r="47" spans="1:15" s="95" customFormat="1" ht="12.75">
      <c r="A47" s="39" t="s">
        <v>144</v>
      </c>
      <c r="B47" s="36">
        <v>4278.8</v>
      </c>
      <c r="C47" s="96">
        <v>87.99000000000001</v>
      </c>
      <c r="D47" s="94"/>
      <c r="E47" s="97">
        <f t="shared" si="7"/>
        <v>0.020564176872020192</v>
      </c>
      <c r="F47" s="97"/>
      <c r="G47" s="94"/>
      <c r="H47" s="194"/>
      <c r="I47" s="195"/>
      <c r="J47" s="193"/>
      <c r="K47" s="193"/>
      <c r="L47" s="193"/>
      <c r="M47" s="193"/>
      <c r="N47" s="193"/>
      <c r="O47" s="193"/>
    </row>
    <row r="48" spans="1:15" s="95" customFormat="1" ht="12.75">
      <c r="A48" s="39" t="s">
        <v>31</v>
      </c>
      <c r="B48" s="36">
        <v>3927.7</v>
      </c>
      <c r="C48" s="96">
        <v>915.0490000000001</v>
      </c>
      <c r="D48" s="94">
        <f>0.0373*7</f>
        <v>0.2611</v>
      </c>
      <c r="E48" s="97">
        <f t="shared" si="7"/>
        <v>0.23297324133716937</v>
      </c>
      <c r="F48" s="97">
        <f aca="true" t="shared" si="8" ref="F48:F60">D48-E48</f>
        <v>0.028126758662830625</v>
      </c>
      <c r="G48" s="94">
        <f aca="true" t="shared" si="9" ref="G48:G60">F48*1309.3</f>
        <v>36.82636511724414</v>
      </c>
      <c r="H48" s="194">
        <f aca="true" t="shared" si="10" ref="H48:H60">G48*B48</f>
        <v>144642.91427099978</v>
      </c>
      <c r="I48" s="195">
        <f aca="true" t="shared" si="11" ref="I48:I60">F48/(D48+E48)</f>
        <v>0.05692831813094719</v>
      </c>
      <c r="J48" s="193">
        <v>80.9399948120117</v>
      </c>
      <c r="K48" s="193">
        <v>32.0699958801269</v>
      </c>
      <c r="L48" s="193">
        <v>8.03120040893555</v>
      </c>
      <c r="M48" s="193">
        <v>0.1337995529174787</v>
      </c>
      <c r="N48" s="193">
        <v>7.64787197113037</v>
      </c>
      <c r="O48" s="193">
        <v>0.3670978546142605</v>
      </c>
    </row>
    <row r="49" spans="1:15" s="95" customFormat="1" ht="12.75">
      <c r="A49" s="38" t="s">
        <v>21</v>
      </c>
      <c r="B49" s="34">
        <v>3939.5</v>
      </c>
      <c r="C49" s="96">
        <v>779.182</v>
      </c>
      <c r="D49" s="94">
        <f>0.0373*7</f>
        <v>0.2611</v>
      </c>
      <c r="E49" s="97">
        <f t="shared" si="7"/>
        <v>0.1977870288107628</v>
      </c>
      <c r="F49" s="97">
        <f t="shared" si="8"/>
        <v>0.0633129711892372</v>
      </c>
      <c r="G49" s="94">
        <f t="shared" si="9"/>
        <v>82.89567317806826</v>
      </c>
      <c r="H49" s="194">
        <f t="shared" si="10"/>
        <v>326567.5044849999</v>
      </c>
      <c r="I49" s="195">
        <f t="shared" si="11"/>
        <v>0.13797071438980768</v>
      </c>
      <c r="J49" s="193">
        <v>81.2599945068359</v>
      </c>
      <c r="K49" s="193">
        <v>40.569995880126896</v>
      </c>
      <c r="L49" s="193">
        <v>4.08960151672363</v>
      </c>
      <c r="M49" s="193">
        <v>0.11279773712158025</v>
      </c>
      <c r="N49" s="193">
        <v>7.73964691162109</v>
      </c>
      <c r="O49" s="193">
        <v>-0.17335128784179954</v>
      </c>
    </row>
    <row r="50" spans="1:15" s="95" customFormat="1" ht="12.75">
      <c r="A50" s="39" t="s">
        <v>26</v>
      </c>
      <c r="B50" s="36">
        <v>4187.33</v>
      </c>
      <c r="C50" s="96">
        <v>746.441</v>
      </c>
      <c r="D50" s="94">
        <f>0.0373*7</f>
        <v>0.2611</v>
      </c>
      <c r="E50" s="97">
        <f t="shared" si="7"/>
        <v>0.1782618040612992</v>
      </c>
      <c r="F50" s="97">
        <f t="shared" si="8"/>
        <v>0.08283819593870079</v>
      </c>
      <c r="G50" s="94">
        <f t="shared" si="9"/>
        <v>108.46004994254093</v>
      </c>
      <c r="H50" s="194">
        <f t="shared" si="10"/>
        <v>454158.0209258999</v>
      </c>
      <c r="I50" s="195">
        <f t="shared" si="11"/>
        <v>0.1885420971349237</v>
      </c>
      <c r="J50" s="193">
        <v>80.8600006103516</v>
      </c>
      <c r="K50" s="193">
        <v>24.700000762939503</v>
      </c>
      <c r="L50" s="193">
        <v>9.1015625</v>
      </c>
      <c r="M50" s="193">
        <v>0.1328125</v>
      </c>
      <c r="N50" s="193"/>
      <c r="O50" s="193"/>
    </row>
    <row r="51" spans="1:15" s="95" customFormat="1" ht="12.75">
      <c r="A51" s="39" t="s">
        <v>145</v>
      </c>
      <c r="B51" s="104"/>
      <c r="C51" s="96">
        <v>15.464</v>
      </c>
      <c r="D51" s="94"/>
      <c r="E51" s="97"/>
      <c r="F51" s="97"/>
      <c r="G51" s="94"/>
      <c r="H51" s="194"/>
      <c r="I51" s="195"/>
      <c r="J51" s="193"/>
      <c r="K51" s="193"/>
      <c r="L51" s="193"/>
      <c r="M51" s="193"/>
      <c r="N51" s="193"/>
      <c r="O51" s="193"/>
    </row>
    <row r="52" spans="1:15" s="95" customFormat="1" ht="12.75">
      <c r="A52" s="39" t="s">
        <v>22</v>
      </c>
      <c r="B52" s="36">
        <v>4041.1</v>
      </c>
      <c r="C52" s="96">
        <v>805.71</v>
      </c>
      <c r="D52" s="94">
        <f>0.0373*7</f>
        <v>0.2611</v>
      </c>
      <c r="E52" s="97">
        <f t="shared" si="7"/>
        <v>0.19937888198757767</v>
      </c>
      <c r="F52" s="97">
        <f t="shared" si="8"/>
        <v>0.06172111801242233</v>
      </c>
      <c r="G52" s="94">
        <f t="shared" si="9"/>
        <v>80.81145981366456</v>
      </c>
      <c r="H52" s="194">
        <f t="shared" si="10"/>
        <v>326567.19025299983</v>
      </c>
      <c r="I52" s="195">
        <f t="shared" si="11"/>
        <v>0.1340368047846489</v>
      </c>
      <c r="J52" s="193">
        <v>81.6100006103516</v>
      </c>
      <c r="K52" s="193">
        <v>30.8300018310547</v>
      </c>
      <c r="L52" s="193">
        <v>6.29080295562744</v>
      </c>
      <c r="M52" s="193">
        <v>0.11179828643799006</v>
      </c>
      <c r="N52" s="193">
        <v>7.31136512756348</v>
      </c>
      <c r="O52" s="193">
        <v>0.7239980697631898</v>
      </c>
    </row>
    <row r="53" spans="1:15" s="95" customFormat="1" ht="12.75">
      <c r="A53" s="39" t="s">
        <v>170</v>
      </c>
      <c r="B53" s="104">
        <v>4110.3</v>
      </c>
      <c r="C53" s="96">
        <v>35.055</v>
      </c>
      <c r="D53" s="94"/>
      <c r="E53" s="97">
        <f t="shared" si="7"/>
        <v>0.008528574556601708</v>
      </c>
      <c r="F53" s="97"/>
      <c r="G53" s="94"/>
      <c r="H53" s="194"/>
      <c r="I53" s="195"/>
      <c r="J53" s="193">
        <v>82.17</v>
      </c>
      <c r="K53" s="193">
        <v>16.650000000000006</v>
      </c>
      <c r="L53" s="193">
        <v>14.11</v>
      </c>
      <c r="M53" s="193">
        <v>0.20000000000000107</v>
      </c>
      <c r="N53" s="193">
        <v>7.97</v>
      </c>
      <c r="O53" s="193">
        <v>0.5</v>
      </c>
    </row>
    <row r="54" spans="1:15" s="95" customFormat="1" ht="12.75">
      <c r="A54" s="76" t="s">
        <v>120</v>
      </c>
      <c r="B54" s="77">
        <v>3251.4</v>
      </c>
      <c r="C54" s="96">
        <v>360.087</v>
      </c>
      <c r="D54" s="94"/>
      <c r="E54" s="97">
        <f t="shared" si="7"/>
        <v>0.11074829304299685</v>
      </c>
      <c r="F54" s="97"/>
      <c r="G54" s="94"/>
      <c r="H54" s="194"/>
      <c r="I54" s="195"/>
      <c r="J54" s="193">
        <v>81.1899948120117</v>
      </c>
      <c r="K54" s="193">
        <v>27.019996643066406</v>
      </c>
      <c r="L54" s="193">
        <v>6.521399974823</v>
      </c>
      <c r="M54" s="193">
        <v>0.2048015594482404</v>
      </c>
      <c r="N54" s="193">
        <v>5.86336851119995</v>
      </c>
      <c r="O54" s="193">
        <v>-0.3059148788452193</v>
      </c>
    </row>
    <row r="55" spans="1:15" s="95" customFormat="1" ht="12.75">
      <c r="A55" s="39" t="s">
        <v>90</v>
      </c>
      <c r="B55" s="36">
        <v>5803.2</v>
      </c>
      <c r="C55" s="96">
        <v>913.4840000000002</v>
      </c>
      <c r="D55" s="94">
        <f>0.0373*7</f>
        <v>0.2611</v>
      </c>
      <c r="E55" s="97">
        <f t="shared" si="7"/>
        <v>0.157410394265233</v>
      </c>
      <c r="F55" s="97">
        <f t="shared" si="8"/>
        <v>0.10368960573476699</v>
      </c>
      <c r="G55" s="94">
        <f t="shared" si="9"/>
        <v>135.76080078853042</v>
      </c>
      <c r="H55" s="194">
        <f t="shared" si="10"/>
        <v>787847.0791359997</v>
      </c>
      <c r="I55" s="195">
        <f t="shared" si="11"/>
        <v>0.2477587346828313</v>
      </c>
      <c r="J55" s="193">
        <v>79.2900009155273</v>
      </c>
      <c r="K55" s="193">
        <v>32.490001678466804</v>
      </c>
      <c r="L55" s="193">
        <v>7.8984375</v>
      </c>
      <c r="M55" s="193">
        <v>0.20703125</v>
      </c>
      <c r="N55" s="193"/>
      <c r="O55" s="193"/>
    </row>
    <row r="56" spans="1:15" s="95" customFormat="1" ht="12.75">
      <c r="A56" s="39" t="s">
        <v>121</v>
      </c>
      <c r="B56" s="77">
        <v>2720.5</v>
      </c>
      <c r="C56" s="96">
        <v>268.839</v>
      </c>
      <c r="D56" s="94"/>
      <c r="E56" s="97">
        <f t="shared" si="7"/>
        <v>0.09881970226061386</v>
      </c>
      <c r="F56" s="97"/>
      <c r="G56" s="94"/>
      <c r="H56" s="194"/>
      <c r="I56" s="195"/>
      <c r="J56" s="193">
        <v>78.9099960327148</v>
      </c>
      <c r="K56" s="193">
        <v>24.349998474121</v>
      </c>
      <c r="L56" s="193">
        <v>5.56687545776367</v>
      </c>
      <c r="M56" s="193">
        <v>0.4495005607604998</v>
      </c>
      <c r="N56" s="193">
        <v>5.99593114852905</v>
      </c>
      <c r="O56" s="193">
        <v>0.6118297576904297</v>
      </c>
    </row>
    <row r="57" spans="1:15" s="95" customFormat="1" ht="12.75">
      <c r="A57" s="39" t="s">
        <v>28</v>
      </c>
      <c r="B57" s="36">
        <v>2726.4</v>
      </c>
      <c r="C57" s="96">
        <v>489.71399999999994</v>
      </c>
      <c r="D57" s="94">
        <f>0.0373*7</f>
        <v>0.2611</v>
      </c>
      <c r="E57" s="97">
        <f t="shared" si="7"/>
        <v>0.17961927816901405</v>
      </c>
      <c r="F57" s="97">
        <f t="shared" si="8"/>
        <v>0.08148072183098595</v>
      </c>
      <c r="G57" s="94">
        <f t="shared" si="9"/>
        <v>106.68270909330991</v>
      </c>
      <c r="H57" s="194">
        <f t="shared" si="10"/>
        <v>290859.73807200015</v>
      </c>
      <c r="I57" s="195">
        <f t="shared" si="11"/>
        <v>0.1848812290887317</v>
      </c>
      <c r="J57" s="193">
        <v>80.8099975585938</v>
      </c>
      <c r="K57" s="193">
        <v>20.419998168945405</v>
      </c>
      <c r="L57" s="193">
        <v>7.5390625</v>
      </c>
      <c r="M57" s="193">
        <v>0.18359375</v>
      </c>
      <c r="N57" s="193"/>
      <c r="O57" s="193"/>
    </row>
    <row r="58" spans="1:15" s="95" customFormat="1" ht="12.75">
      <c r="A58" s="51" t="s">
        <v>91</v>
      </c>
      <c r="B58" s="50">
        <v>4438.9</v>
      </c>
      <c r="C58" s="96">
        <v>799.839</v>
      </c>
      <c r="D58" s="94">
        <f>0.0373*7</f>
        <v>0.2611</v>
      </c>
      <c r="E58" s="97">
        <f t="shared" si="7"/>
        <v>0.18018856022888557</v>
      </c>
      <c r="F58" s="97">
        <f t="shared" si="8"/>
        <v>0.08091143977111442</v>
      </c>
      <c r="G58" s="94">
        <f t="shared" si="9"/>
        <v>105.93734809232011</v>
      </c>
      <c r="H58" s="194">
        <f t="shared" si="10"/>
        <v>470245.2944469997</v>
      </c>
      <c r="I58" s="195">
        <f t="shared" si="11"/>
        <v>0.18335267909312591</v>
      </c>
      <c r="J58" s="193">
        <v>81.0099945068359</v>
      </c>
      <c r="K58" s="193">
        <v>25.989994049072195</v>
      </c>
      <c r="L58" s="193">
        <v>9.19900131225586</v>
      </c>
      <c r="M58" s="193">
        <v>0.41139793395996094</v>
      </c>
      <c r="N58" s="193"/>
      <c r="O58" s="193"/>
    </row>
    <row r="59" spans="1:15" s="95" customFormat="1" ht="12.75">
      <c r="A59" s="39" t="s">
        <v>44</v>
      </c>
      <c r="B59" s="36">
        <v>4430.4</v>
      </c>
      <c r="C59" s="96">
        <v>773.648</v>
      </c>
      <c r="D59" s="94">
        <f>0.0373*7</f>
        <v>0.2611</v>
      </c>
      <c r="E59" s="97">
        <f t="shared" si="7"/>
        <v>0.17462260743950886</v>
      </c>
      <c r="F59" s="97">
        <f t="shared" si="8"/>
        <v>0.08647739256049114</v>
      </c>
      <c r="G59" s="94">
        <f t="shared" si="9"/>
        <v>113.22485007945104</v>
      </c>
      <c r="H59" s="194">
        <f t="shared" si="10"/>
        <v>501631.37579199986</v>
      </c>
      <c r="I59" s="195">
        <f t="shared" si="11"/>
        <v>0.19846891367117497</v>
      </c>
      <c r="J59" s="193">
        <v>81.4000015258789</v>
      </c>
      <c r="K59" s="193">
        <v>23.460002899169908</v>
      </c>
      <c r="L59" s="193">
        <v>9.81459999084473</v>
      </c>
      <c r="M59" s="193">
        <v>0.9943990707397692</v>
      </c>
      <c r="N59" s="193">
        <v>4.19103384017944</v>
      </c>
      <c r="O59" s="193">
        <v>-1.4887857437133798</v>
      </c>
    </row>
    <row r="60" spans="1:15" s="95" customFormat="1" ht="13.5" thickBot="1">
      <c r="A60" s="41" t="s">
        <v>33</v>
      </c>
      <c r="B60" s="37">
        <v>3230.7</v>
      </c>
      <c r="C60" s="96">
        <v>539.943</v>
      </c>
      <c r="D60" s="94">
        <f>0.0373*7</f>
        <v>0.2611</v>
      </c>
      <c r="E60" s="97">
        <f t="shared" si="7"/>
        <v>0.16712879561704894</v>
      </c>
      <c r="F60" s="97">
        <f t="shared" si="8"/>
        <v>0.09397120438295106</v>
      </c>
      <c r="G60" s="94">
        <f t="shared" si="9"/>
        <v>123.03649789859782</v>
      </c>
      <c r="H60" s="194">
        <f t="shared" si="10"/>
        <v>397494.01376099995</v>
      </c>
      <c r="I60" s="195">
        <f t="shared" si="11"/>
        <v>0.21944158203454034</v>
      </c>
      <c r="J60" s="193">
        <v>81.0400009155273</v>
      </c>
      <c r="K60" s="193">
        <v>23.2100028991699</v>
      </c>
      <c r="L60" s="193">
        <v>7.04580163955688</v>
      </c>
      <c r="M60" s="193">
        <v>0.1907992362976101</v>
      </c>
      <c r="N60" s="193">
        <v>6.69953536987305</v>
      </c>
      <c r="O60" s="193">
        <v>0.5098576545715403</v>
      </c>
    </row>
    <row r="61" s="95" customFormat="1" ht="12.75">
      <c r="B61"/>
    </row>
    <row r="62" s="95" customFormat="1" ht="12.75">
      <c r="B62"/>
    </row>
  </sheetData>
  <sheetProtection/>
  <mergeCells count="6">
    <mergeCell ref="A3:A4"/>
    <mergeCell ref="B3:B4"/>
    <mergeCell ref="C3:C4"/>
    <mergeCell ref="D3:E3"/>
    <mergeCell ref="F3:I3"/>
    <mergeCell ref="J3:O3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95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AW71"/>
  <sheetViews>
    <sheetView zoomScalePageLayoutView="0" workbookViewId="0" topLeftCell="A1">
      <pane xSplit="1" topLeftCell="W1" activePane="topRight" state="frozen"/>
      <selection pane="topLeft" activeCell="P7" sqref="P7:V56"/>
      <selection pane="topRight" activeCell="AG9" sqref="AG9"/>
    </sheetView>
  </sheetViews>
  <sheetFormatPr defaultColWidth="9.140625" defaultRowHeight="12.75"/>
  <cols>
    <col min="1" max="1" width="15.8515625" style="0" customWidth="1"/>
    <col min="2" max="2" width="9.8515625" style="0" customWidth="1"/>
    <col min="3" max="4" width="10.140625" style="0" customWidth="1"/>
    <col min="5" max="5" width="8.28125" style="0" customWidth="1"/>
    <col min="6" max="6" width="6.00390625" style="0" customWidth="1"/>
    <col min="7" max="8" width="6.421875" style="95" customWidth="1"/>
    <col min="9" max="9" width="9.28125" style="95" customWidth="1"/>
    <col min="10" max="10" width="9.140625" style="95" customWidth="1"/>
    <col min="11" max="12" width="7.28125" style="95" customWidth="1"/>
    <col min="13" max="24" width="9.140625" style="95" customWidth="1"/>
    <col min="25" max="26" width="10.140625" style="95" bestFit="1" customWidth="1"/>
    <col min="27" max="42" width="9.140625" style="95" customWidth="1"/>
    <col min="43" max="43" width="11.8515625" style="95" customWidth="1"/>
    <col min="44" max="44" width="11.57421875" style="0" customWidth="1"/>
    <col min="45" max="45" width="11.140625" style="0" bestFit="1" customWidth="1"/>
  </cols>
  <sheetData>
    <row r="2" spans="1:8" ht="16.5" thickBot="1">
      <c r="A2" s="1"/>
      <c r="B2" s="1"/>
      <c r="C2" s="1"/>
      <c r="D2" s="1"/>
      <c r="E2" s="72" t="s">
        <v>24</v>
      </c>
      <c r="F2" s="11"/>
      <c r="G2" s="115"/>
      <c r="H2" s="115"/>
    </row>
    <row r="3" spans="1:45" ht="27" customHeight="1" thickBot="1">
      <c r="A3" s="16"/>
      <c r="B3" s="22" t="s">
        <v>174</v>
      </c>
      <c r="C3" s="22" t="s">
        <v>173</v>
      </c>
      <c r="D3" s="22"/>
      <c r="E3" s="60" t="s">
        <v>9</v>
      </c>
      <c r="F3" s="90" t="s">
        <v>39</v>
      </c>
      <c r="G3" s="116" t="s">
        <v>40</v>
      </c>
      <c r="H3" s="116" t="s">
        <v>41</v>
      </c>
      <c r="I3" s="179" t="s">
        <v>52</v>
      </c>
      <c r="J3" s="359" t="s">
        <v>53</v>
      </c>
      <c r="K3" s="360"/>
      <c r="L3" s="361"/>
      <c r="M3" s="359" t="s">
        <v>94</v>
      </c>
      <c r="N3" s="360"/>
      <c r="O3" s="360"/>
      <c r="P3" s="359" t="s">
        <v>99</v>
      </c>
      <c r="Q3" s="360"/>
      <c r="R3" s="361"/>
      <c r="S3" s="343" t="s">
        <v>4</v>
      </c>
      <c r="T3" s="344"/>
      <c r="U3" s="345"/>
      <c r="V3" s="343" t="s">
        <v>5</v>
      </c>
      <c r="W3" s="344"/>
      <c r="X3" s="345"/>
      <c r="Y3" s="343" t="s">
        <v>6</v>
      </c>
      <c r="Z3" s="344"/>
      <c r="AA3" s="345"/>
      <c r="AB3" s="343" t="s">
        <v>7</v>
      </c>
      <c r="AC3" s="344"/>
      <c r="AD3" s="345"/>
      <c r="AE3" s="343" t="s">
        <v>38</v>
      </c>
      <c r="AF3" s="344"/>
      <c r="AG3" s="355"/>
      <c r="AH3" s="343" t="s">
        <v>39</v>
      </c>
      <c r="AI3" s="345"/>
      <c r="AJ3" s="343" t="s">
        <v>40</v>
      </c>
      <c r="AK3" s="345"/>
      <c r="AL3" s="343" t="s">
        <v>41</v>
      </c>
      <c r="AM3" s="345"/>
      <c r="AN3" s="343" t="s">
        <v>52</v>
      </c>
      <c r="AO3" s="345"/>
      <c r="AP3" s="204" t="s">
        <v>172</v>
      </c>
      <c r="AQ3" s="346" t="s">
        <v>112</v>
      </c>
      <c r="AR3" s="356" t="s">
        <v>176</v>
      </c>
      <c r="AS3" s="357" t="s">
        <v>177</v>
      </c>
    </row>
    <row r="4" spans="1:45" ht="12.75">
      <c r="A4" s="18" t="s">
        <v>0</v>
      </c>
      <c r="B4" s="21" t="s">
        <v>175</v>
      </c>
      <c r="C4" s="21" t="s">
        <v>1</v>
      </c>
      <c r="D4" s="21"/>
      <c r="E4" s="61" t="s">
        <v>10</v>
      </c>
      <c r="F4" s="25" t="s">
        <v>2</v>
      </c>
      <c r="G4" s="117" t="s">
        <v>2</v>
      </c>
      <c r="H4" s="117" t="s">
        <v>2</v>
      </c>
      <c r="I4" s="180" t="s">
        <v>2</v>
      </c>
      <c r="J4" s="117" t="s">
        <v>2</v>
      </c>
      <c r="K4" s="118" t="s">
        <v>3</v>
      </c>
      <c r="L4" s="119" t="s">
        <v>13</v>
      </c>
      <c r="M4" s="117" t="s">
        <v>2</v>
      </c>
      <c r="N4" s="118" t="s">
        <v>3</v>
      </c>
      <c r="O4" s="120" t="s">
        <v>13</v>
      </c>
      <c r="P4" s="117" t="s">
        <v>2</v>
      </c>
      <c r="Q4" s="118" t="s">
        <v>3</v>
      </c>
      <c r="R4" s="119" t="s">
        <v>13</v>
      </c>
      <c r="S4" s="117" t="s">
        <v>2</v>
      </c>
      <c r="T4" s="121" t="s">
        <v>3</v>
      </c>
      <c r="U4" s="119" t="s">
        <v>13</v>
      </c>
      <c r="V4" s="117" t="s">
        <v>2</v>
      </c>
      <c r="W4" s="121" t="s">
        <v>3</v>
      </c>
      <c r="X4" s="119" t="s">
        <v>13</v>
      </c>
      <c r="Y4" s="117" t="s">
        <v>2</v>
      </c>
      <c r="Z4" s="121" t="s">
        <v>3</v>
      </c>
      <c r="AA4" s="119" t="s">
        <v>13</v>
      </c>
      <c r="AB4" s="117" t="s">
        <v>2</v>
      </c>
      <c r="AC4" s="121" t="s">
        <v>3</v>
      </c>
      <c r="AD4" s="119" t="s">
        <v>13</v>
      </c>
      <c r="AE4" s="117" t="s">
        <v>2</v>
      </c>
      <c r="AF4" s="121" t="s">
        <v>3</v>
      </c>
      <c r="AG4" s="120" t="s">
        <v>13</v>
      </c>
      <c r="AH4" s="117" t="s">
        <v>2</v>
      </c>
      <c r="AI4" s="198" t="s">
        <v>3</v>
      </c>
      <c r="AJ4" s="117" t="s">
        <v>2</v>
      </c>
      <c r="AK4" s="198" t="s">
        <v>3</v>
      </c>
      <c r="AL4" s="117" t="s">
        <v>2</v>
      </c>
      <c r="AM4" s="198" t="s">
        <v>3</v>
      </c>
      <c r="AN4" s="117" t="s">
        <v>2</v>
      </c>
      <c r="AO4" s="198" t="s">
        <v>3</v>
      </c>
      <c r="AP4" s="205" t="s">
        <v>3</v>
      </c>
      <c r="AQ4" s="347"/>
      <c r="AR4" s="350"/>
      <c r="AS4" s="358"/>
    </row>
    <row r="5" spans="1:45" ht="13.5" thickBot="1">
      <c r="A5" s="17"/>
      <c r="B5" s="23"/>
      <c r="C5" s="23"/>
      <c r="D5" s="23"/>
      <c r="E5" s="62" t="s">
        <v>11</v>
      </c>
      <c r="F5" s="25" t="s">
        <v>12</v>
      </c>
      <c r="G5" s="117" t="s">
        <v>12</v>
      </c>
      <c r="H5" s="117" t="s">
        <v>12</v>
      </c>
      <c r="I5" s="181" t="s">
        <v>12</v>
      </c>
      <c r="J5" s="117" t="s">
        <v>12</v>
      </c>
      <c r="K5" s="122" t="s">
        <v>11</v>
      </c>
      <c r="L5" s="119" t="s">
        <v>14</v>
      </c>
      <c r="M5" s="117" t="s">
        <v>12</v>
      </c>
      <c r="N5" s="122" t="s">
        <v>11</v>
      </c>
      <c r="O5" s="120" t="s">
        <v>14</v>
      </c>
      <c r="P5" s="117" t="s">
        <v>12</v>
      </c>
      <c r="Q5" s="122" t="s">
        <v>11</v>
      </c>
      <c r="R5" s="119" t="s">
        <v>14</v>
      </c>
      <c r="S5" s="123" t="s">
        <v>12</v>
      </c>
      <c r="T5" s="124" t="s">
        <v>11</v>
      </c>
      <c r="U5" s="125" t="s">
        <v>14</v>
      </c>
      <c r="V5" s="123" t="s">
        <v>12</v>
      </c>
      <c r="W5" s="124" t="s">
        <v>11</v>
      </c>
      <c r="X5" s="125" t="s">
        <v>14</v>
      </c>
      <c r="Y5" s="123" t="s">
        <v>12</v>
      </c>
      <c r="Z5" s="124" t="s">
        <v>11</v>
      </c>
      <c r="AA5" s="125" t="s">
        <v>14</v>
      </c>
      <c r="AB5" s="123" t="s">
        <v>12</v>
      </c>
      <c r="AC5" s="124" t="s">
        <v>11</v>
      </c>
      <c r="AD5" s="125" t="s">
        <v>14</v>
      </c>
      <c r="AE5" s="123" t="s">
        <v>12</v>
      </c>
      <c r="AF5" s="124" t="s">
        <v>11</v>
      </c>
      <c r="AG5" s="197" t="s">
        <v>14</v>
      </c>
      <c r="AH5" s="123" t="s">
        <v>12</v>
      </c>
      <c r="AI5" s="199" t="s">
        <v>11</v>
      </c>
      <c r="AJ5" s="123" t="s">
        <v>12</v>
      </c>
      <c r="AK5" s="199" t="s">
        <v>11</v>
      </c>
      <c r="AL5" s="123" t="s">
        <v>12</v>
      </c>
      <c r="AM5" s="199" t="s">
        <v>11</v>
      </c>
      <c r="AN5" s="123" t="s">
        <v>12</v>
      </c>
      <c r="AO5" s="199" t="s">
        <v>11</v>
      </c>
      <c r="AP5" s="206" t="s">
        <v>11</v>
      </c>
      <c r="AQ5" s="348"/>
      <c r="AR5" s="350"/>
      <c r="AS5" s="358"/>
    </row>
    <row r="6" spans="1:45" s="44" customFormat="1" ht="13.5" thickBot="1">
      <c r="A6" s="42" t="s">
        <v>47</v>
      </c>
      <c r="B6" s="43" t="s">
        <v>60</v>
      </c>
      <c r="C6" s="43" t="s">
        <v>48</v>
      </c>
      <c r="D6" s="43" t="s">
        <v>70</v>
      </c>
      <c r="E6" s="43" t="s">
        <v>49</v>
      </c>
      <c r="F6" s="63" t="s">
        <v>76</v>
      </c>
      <c r="G6" s="126" t="s">
        <v>77</v>
      </c>
      <c r="H6" s="127" t="s">
        <v>78</v>
      </c>
      <c r="I6" s="127" t="s">
        <v>79</v>
      </c>
      <c r="J6" s="127" t="s">
        <v>80</v>
      </c>
      <c r="K6" s="128" t="s">
        <v>81</v>
      </c>
      <c r="L6" s="129" t="s">
        <v>108</v>
      </c>
      <c r="M6" s="130" t="s">
        <v>92</v>
      </c>
      <c r="N6" s="130" t="s">
        <v>93</v>
      </c>
      <c r="O6" s="130" t="s">
        <v>109</v>
      </c>
      <c r="P6" s="131" t="s">
        <v>97</v>
      </c>
      <c r="Q6" s="130" t="s">
        <v>98</v>
      </c>
      <c r="R6" s="132" t="s">
        <v>110</v>
      </c>
      <c r="S6" s="131" t="s">
        <v>106</v>
      </c>
      <c r="T6" s="130" t="s">
        <v>107</v>
      </c>
      <c r="U6" s="132" t="s">
        <v>111</v>
      </c>
      <c r="V6" s="131" t="s">
        <v>115</v>
      </c>
      <c r="W6" s="130" t="s">
        <v>116</v>
      </c>
      <c r="X6" s="132" t="s">
        <v>114</v>
      </c>
      <c r="Y6" s="131" t="s">
        <v>123</v>
      </c>
      <c r="Z6" s="130" t="s">
        <v>124</v>
      </c>
      <c r="AA6" s="132" t="s">
        <v>125</v>
      </c>
      <c r="AB6" s="131" t="s">
        <v>163</v>
      </c>
      <c r="AC6" s="130" t="s">
        <v>164</v>
      </c>
      <c r="AD6" s="132" t="s">
        <v>165</v>
      </c>
      <c r="AE6" s="131" t="s">
        <v>166</v>
      </c>
      <c r="AF6" s="130" t="s">
        <v>167</v>
      </c>
      <c r="AG6" s="130" t="s">
        <v>168</v>
      </c>
      <c r="AH6" s="126" t="s">
        <v>195</v>
      </c>
      <c r="AI6" s="128" t="s">
        <v>196</v>
      </c>
      <c r="AJ6" s="126" t="s">
        <v>201</v>
      </c>
      <c r="AK6" s="128" t="s">
        <v>202</v>
      </c>
      <c r="AL6" s="126" t="s">
        <v>199</v>
      </c>
      <c r="AM6" s="128" t="s">
        <v>200</v>
      </c>
      <c r="AN6" s="126" t="s">
        <v>198</v>
      </c>
      <c r="AO6" s="128" t="s">
        <v>197</v>
      </c>
      <c r="AP6" s="132" t="s">
        <v>171</v>
      </c>
      <c r="AQ6" s="133" t="s">
        <v>113</v>
      </c>
      <c r="AR6" s="173" t="s">
        <v>178</v>
      </c>
      <c r="AS6" s="48" t="s">
        <v>179</v>
      </c>
    </row>
    <row r="7" spans="1:49" ht="12.75" customHeight="1">
      <c r="A7" s="38" t="s">
        <v>37</v>
      </c>
      <c r="B7" s="34">
        <v>4845.5</v>
      </c>
      <c r="C7" s="34">
        <v>4845.5</v>
      </c>
      <c r="D7" s="177"/>
      <c r="E7" s="55">
        <f aca="true" t="shared" si="0" ref="E7:E39">C7*0.0373</f>
        <v>180.73714999999999</v>
      </c>
      <c r="F7" s="88"/>
      <c r="G7" s="134">
        <v>51.37</v>
      </c>
      <c r="H7" s="134">
        <v>538.481</v>
      </c>
      <c r="I7" s="156">
        <v>670.322</v>
      </c>
      <c r="J7" s="39">
        <v>825.283</v>
      </c>
      <c r="K7" s="2">
        <v>16.402</v>
      </c>
      <c r="L7" s="26">
        <f aca="true" t="shared" si="1" ref="L7:L15">K7/$E7*100</f>
        <v>9.075057341559276</v>
      </c>
      <c r="M7" s="6">
        <v>942.26</v>
      </c>
      <c r="N7" s="2">
        <v>89.221</v>
      </c>
      <c r="O7" s="26">
        <f aca="true" t="shared" si="2" ref="O7:O15">N7/$E7*100</f>
        <v>49.365058594760406</v>
      </c>
      <c r="P7" s="6">
        <v>809.98</v>
      </c>
      <c r="Q7" s="2">
        <v>153.342</v>
      </c>
      <c r="R7" s="26">
        <f aca="true" t="shared" si="3" ref="R7:R36">Q7/$E7*100</f>
        <v>84.84254620591285</v>
      </c>
      <c r="S7" s="6">
        <v>1001.95</v>
      </c>
      <c r="T7" s="2">
        <v>146.134</v>
      </c>
      <c r="U7" s="57">
        <f aca="true" t="shared" si="4" ref="U7:U36">T7/$E7*100</f>
        <v>80.85443418799068</v>
      </c>
      <c r="V7" s="6">
        <v>885.96</v>
      </c>
      <c r="W7" s="2">
        <v>168.923</v>
      </c>
      <c r="X7" s="57">
        <f aca="true" t="shared" si="5" ref="X7:X44">W7/$E7*100</f>
        <v>93.46335271968161</v>
      </c>
      <c r="Y7" s="6">
        <v>798.715</v>
      </c>
      <c r="Z7" s="2">
        <v>114.216</v>
      </c>
      <c r="AA7" s="57">
        <f>Z7/$E7*100</f>
        <v>63.19453416190307</v>
      </c>
      <c r="AB7" s="185">
        <v>562.063</v>
      </c>
      <c r="AC7" s="186">
        <v>101.704</v>
      </c>
      <c r="AD7" s="166">
        <f>AC7/$E7*100</f>
        <v>56.27177367796272</v>
      </c>
      <c r="AE7" s="6">
        <v>512.34</v>
      </c>
      <c r="AF7" s="2">
        <v>25.145</v>
      </c>
      <c r="AG7" s="57">
        <f>AF7/$E7*100</f>
        <v>13.912469019235946</v>
      </c>
      <c r="AH7" s="13">
        <v>589.32</v>
      </c>
      <c r="AI7" s="26">
        <v>31.29</v>
      </c>
      <c r="AJ7" s="13">
        <v>300.97</v>
      </c>
      <c r="AK7" s="26">
        <v>15.86</v>
      </c>
      <c r="AL7" s="13">
        <v>572.81</v>
      </c>
      <c r="AM7" s="26">
        <v>30.08</v>
      </c>
      <c r="AN7" s="13">
        <v>555.243</v>
      </c>
      <c r="AO7" s="26">
        <v>30.971</v>
      </c>
      <c r="AP7" s="202">
        <f>SUM(K7,N7,Q7,W7,Z7,AC7,AF7)</f>
        <v>668.953</v>
      </c>
      <c r="AQ7" s="168">
        <f aca="true" t="shared" si="6" ref="AQ7:AQ38">AVERAGE(L7,O7,R7,U7,X7,AA7,AD7,)</f>
        <v>54.63334461122132</v>
      </c>
      <c r="AR7" s="174">
        <f>E7*(100-AQ7)/100*7</f>
        <v>573.9608</v>
      </c>
      <c r="AS7" s="176">
        <f aca="true" t="shared" si="7" ref="AS7:AS48">AR7*1309.9</f>
        <v>751831.25192</v>
      </c>
      <c r="AV7" s="91"/>
      <c r="AW7" s="91"/>
    </row>
    <row r="8" spans="1:45" ht="12.75" customHeight="1">
      <c r="A8" s="38" t="s">
        <v>82</v>
      </c>
      <c r="B8" s="149">
        <v>8707.35</v>
      </c>
      <c r="C8" s="50">
        <v>7035.35</v>
      </c>
      <c r="D8" s="177">
        <v>1672</v>
      </c>
      <c r="E8" s="56">
        <f t="shared" si="0"/>
        <v>262.418555</v>
      </c>
      <c r="F8" s="54"/>
      <c r="G8" s="135"/>
      <c r="H8" s="135"/>
      <c r="I8" s="154">
        <v>535.234</v>
      </c>
      <c r="J8" s="160">
        <v>380.58</v>
      </c>
      <c r="K8" s="52">
        <v>141.43</v>
      </c>
      <c r="L8" s="136">
        <f t="shared" si="1"/>
        <v>53.89481700331746</v>
      </c>
      <c r="M8" s="75">
        <v>357.24</v>
      </c>
      <c r="N8" s="52">
        <v>133.497</v>
      </c>
      <c r="O8" s="136">
        <f t="shared" si="2"/>
        <v>50.87178381879285</v>
      </c>
      <c r="P8" s="75">
        <v>284.1</v>
      </c>
      <c r="Q8" s="52">
        <v>205.654</v>
      </c>
      <c r="R8" s="136">
        <f t="shared" si="3"/>
        <v>78.36869614650533</v>
      </c>
      <c r="S8" s="75">
        <v>362.559</v>
      </c>
      <c r="T8" s="52">
        <v>190.785</v>
      </c>
      <c r="U8" s="137">
        <f t="shared" si="4"/>
        <v>72.70255718007441</v>
      </c>
      <c r="V8" s="53">
        <v>374.37</v>
      </c>
      <c r="W8" s="52">
        <v>230.478</v>
      </c>
      <c r="X8" s="56">
        <f t="shared" si="5"/>
        <v>87.82839307990244</v>
      </c>
      <c r="Y8" s="53">
        <v>329.92</v>
      </c>
      <c r="Z8" s="52">
        <v>156.938</v>
      </c>
      <c r="AA8" s="56">
        <f>Z8/$E8*100</f>
        <v>59.80446009238942</v>
      </c>
      <c r="AB8" s="53">
        <v>393.52</v>
      </c>
      <c r="AC8" s="52">
        <v>129.703</v>
      </c>
      <c r="AD8" s="167">
        <f>AC8/$E8*100</f>
        <v>49.42600190752517</v>
      </c>
      <c r="AE8" s="53">
        <v>378.15</v>
      </c>
      <c r="AF8" s="52">
        <v>46.846</v>
      </c>
      <c r="AG8" s="56">
        <f>AF8/$E8*100</f>
        <v>17.85163400507254</v>
      </c>
      <c r="AH8" s="135">
        <v>425.335</v>
      </c>
      <c r="AI8" s="26">
        <v>48.171</v>
      </c>
      <c r="AJ8" s="135">
        <v>232.28</v>
      </c>
      <c r="AK8" s="167">
        <v>24.8</v>
      </c>
      <c r="AL8" s="135">
        <v>396.69</v>
      </c>
      <c r="AM8" s="167">
        <v>42.97</v>
      </c>
      <c r="AN8" s="135">
        <v>383.961</v>
      </c>
      <c r="AO8" s="167">
        <v>53.271</v>
      </c>
      <c r="AP8" s="136">
        <f>SUM(K8,N8,Q8,W8,Z8,AC8,AF8)</f>
        <v>1044.5459999999998</v>
      </c>
      <c r="AQ8" s="169">
        <f t="shared" si="6"/>
        <v>56.61208865356339</v>
      </c>
      <c r="AR8" s="114">
        <f>E8*(100-AQ8)/100*7</f>
        <v>797.0055100000001</v>
      </c>
      <c r="AS8" s="176">
        <f t="shared" si="7"/>
        <v>1043997.5175490002</v>
      </c>
    </row>
    <row r="9" spans="1:45" ht="12.75" customHeight="1">
      <c r="A9" s="39" t="s">
        <v>85</v>
      </c>
      <c r="B9" s="35">
        <v>3230.3</v>
      </c>
      <c r="C9" s="35">
        <v>3230.3</v>
      </c>
      <c r="D9" s="177"/>
      <c r="E9" s="55">
        <f t="shared" si="0"/>
        <v>120.49019000000001</v>
      </c>
      <c r="F9" s="14">
        <v>301.83</v>
      </c>
      <c r="G9" s="13">
        <v>150.03</v>
      </c>
      <c r="H9" s="13">
        <v>276.53</v>
      </c>
      <c r="I9" s="155">
        <v>326.17</v>
      </c>
      <c r="J9" s="161">
        <v>531.31</v>
      </c>
      <c r="K9" s="2">
        <v>50.292</v>
      </c>
      <c r="L9" s="138">
        <f t="shared" si="1"/>
        <v>41.73949763047099</v>
      </c>
      <c r="M9" s="74">
        <v>226.1</v>
      </c>
      <c r="N9" s="2">
        <v>97.293</v>
      </c>
      <c r="O9" s="138">
        <f t="shared" si="2"/>
        <v>80.74765256822982</v>
      </c>
      <c r="P9" s="74">
        <v>211.45</v>
      </c>
      <c r="Q9" s="2">
        <v>133.318</v>
      </c>
      <c r="R9" s="138">
        <f t="shared" si="3"/>
        <v>110.64635220510483</v>
      </c>
      <c r="S9" s="74">
        <v>244.989</v>
      </c>
      <c r="T9" s="2">
        <v>130.035</v>
      </c>
      <c r="U9" s="139">
        <f t="shared" si="4"/>
        <v>107.9216490570726</v>
      </c>
      <c r="V9" s="53">
        <v>226.63</v>
      </c>
      <c r="W9" s="52">
        <v>148.363</v>
      </c>
      <c r="X9" s="56">
        <f t="shared" si="5"/>
        <v>123.13284591882541</v>
      </c>
      <c r="Y9" s="53">
        <v>195.91</v>
      </c>
      <c r="Z9" s="52">
        <v>111.127</v>
      </c>
      <c r="AA9" s="56">
        <f>Z9/$E9*100</f>
        <v>92.22908520602381</v>
      </c>
      <c r="AB9" s="53">
        <v>218.13</v>
      </c>
      <c r="AC9" s="52">
        <v>90.21</v>
      </c>
      <c r="AD9" s="167">
        <f>AC9/$E9*100</f>
        <v>74.86916569722398</v>
      </c>
      <c r="AE9" s="53">
        <v>214.45</v>
      </c>
      <c r="AF9" s="52">
        <v>31.226</v>
      </c>
      <c r="AG9" s="56">
        <f>AF9/$E9*100</f>
        <v>25.915802771993302</v>
      </c>
      <c r="AH9" s="135">
        <v>239.44</v>
      </c>
      <c r="AI9" s="167">
        <v>25.25</v>
      </c>
      <c r="AJ9" s="135">
        <v>149.26</v>
      </c>
      <c r="AK9" s="167">
        <v>14.39</v>
      </c>
      <c r="AL9" s="135">
        <v>232.28</v>
      </c>
      <c r="AM9" s="167">
        <v>24.8</v>
      </c>
      <c r="AN9" s="135">
        <v>258.49</v>
      </c>
      <c r="AO9" s="167">
        <v>26.57</v>
      </c>
      <c r="AP9" s="136">
        <f>SUM(K9,N9,Q9,W9,Z9,AC9,AF9)</f>
        <v>661.8290000000001</v>
      </c>
      <c r="AQ9" s="169">
        <f t="shared" si="6"/>
        <v>78.91078103536893</v>
      </c>
      <c r="AR9" s="114">
        <f>E9*(100-AQ9)/100*7</f>
        <v>177.8730800000001</v>
      </c>
      <c r="AS9" s="176">
        <f t="shared" si="7"/>
        <v>232995.94749200015</v>
      </c>
    </row>
    <row r="10" spans="1:45" ht="12.75" customHeight="1">
      <c r="A10" s="39" t="s">
        <v>87</v>
      </c>
      <c r="B10" s="50">
        <v>5323.6</v>
      </c>
      <c r="C10" s="50">
        <v>4779.02</v>
      </c>
      <c r="D10" s="177">
        <v>544.5799999999999</v>
      </c>
      <c r="E10" s="56">
        <f t="shared" si="0"/>
        <v>178.25744600000002</v>
      </c>
      <c r="F10" s="54"/>
      <c r="G10" s="135"/>
      <c r="H10" s="135"/>
      <c r="I10" s="154"/>
      <c r="J10" s="160">
        <v>305.923</v>
      </c>
      <c r="K10" s="52">
        <v>50.126</v>
      </c>
      <c r="L10" s="136">
        <f t="shared" si="1"/>
        <v>28.120003469588582</v>
      </c>
      <c r="M10" s="75">
        <v>738.043</v>
      </c>
      <c r="N10" s="52">
        <v>110.547</v>
      </c>
      <c r="O10" s="136">
        <f t="shared" si="2"/>
        <v>62.01536175941844</v>
      </c>
      <c r="P10" s="75">
        <v>734.863</v>
      </c>
      <c r="Q10" s="52">
        <v>184.962</v>
      </c>
      <c r="R10" s="136">
        <f t="shared" si="3"/>
        <v>103.76116350281377</v>
      </c>
      <c r="S10" s="75">
        <v>838.497</v>
      </c>
      <c r="T10" s="52">
        <v>147.126</v>
      </c>
      <c r="U10" s="137">
        <f t="shared" si="4"/>
        <v>82.53568268895762</v>
      </c>
      <c r="V10" s="53">
        <v>860.277</v>
      </c>
      <c r="W10" s="52">
        <v>193.279</v>
      </c>
      <c r="X10" s="56">
        <f t="shared" si="5"/>
        <v>108.42688725608689</v>
      </c>
      <c r="Y10" s="53">
        <v>716.357</v>
      </c>
      <c r="Z10" s="52">
        <v>123.173</v>
      </c>
      <c r="AA10" s="56">
        <f>Z10/$E10*100</f>
        <v>69.0983758400757</v>
      </c>
      <c r="AB10" s="53">
        <v>780.905</v>
      </c>
      <c r="AC10" s="52">
        <v>106.287</v>
      </c>
      <c r="AD10" s="167">
        <f>AC10/$E10*100</f>
        <v>59.625559764835856</v>
      </c>
      <c r="AE10" s="53">
        <v>606.703</v>
      </c>
      <c r="AF10" s="52">
        <v>34.397</v>
      </c>
      <c r="AG10" s="56">
        <f>AF10/$E10*100</f>
        <v>19.296248640295225</v>
      </c>
      <c r="AH10" s="135">
        <v>684.163</v>
      </c>
      <c r="AI10" s="167">
        <v>48.4</v>
      </c>
      <c r="AJ10" s="135">
        <v>251.38</v>
      </c>
      <c r="AK10" s="167">
        <v>18.296</v>
      </c>
      <c r="AL10" s="135">
        <v>231.17</v>
      </c>
      <c r="AM10" s="167">
        <v>23.21</v>
      </c>
      <c r="AN10" s="135">
        <v>736.93</v>
      </c>
      <c r="AO10" s="167">
        <v>53.615</v>
      </c>
      <c r="AP10" s="136">
        <f>SUM(K10,N10,Q10,W10,Z10,AC10,AF10)</f>
        <v>802.7710000000001</v>
      </c>
      <c r="AQ10" s="169">
        <f t="shared" si="6"/>
        <v>64.19787928522211</v>
      </c>
      <c r="AR10" s="114">
        <f>E10*(100-AQ10)/100*7</f>
        <v>446.73962200000005</v>
      </c>
      <c r="AS10" s="176">
        <f t="shared" si="7"/>
        <v>585184.2308578001</v>
      </c>
    </row>
    <row r="11" spans="1:45" ht="12.75" customHeight="1">
      <c r="A11" s="39" t="s">
        <v>86</v>
      </c>
      <c r="B11" s="36">
        <v>4927.5</v>
      </c>
      <c r="C11" s="36">
        <v>4927.5</v>
      </c>
      <c r="D11" s="177"/>
      <c r="E11" s="55">
        <f t="shared" si="0"/>
        <v>183.79575</v>
      </c>
      <c r="F11" s="14">
        <v>383.93</v>
      </c>
      <c r="G11" s="13">
        <v>191.85</v>
      </c>
      <c r="H11" s="13">
        <v>391.46</v>
      </c>
      <c r="I11" s="155">
        <v>434.557</v>
      </c>
      <c r="J11" s="161">
        <v>429.56</v>
      </c>
      <c r="K11" s="2">
        <v>107.193</v>
      </c>
      <c r="L11" s="138">
        <f t="shared" si="1"/>
        <v>58.321805591260954</v>
      </c>
      <c r="M11" s="74">
        <v>508.894</v>
      </c>
      <c r="N11" s="2">
        <v>145.89</v>
      </c>
      <c r="O11" s="138">
        <f t="shared" si="2"/>
        <v>79.37615532459265</v>
      </c>
      <c r="P11" s="74">
        <v>466.7</v>
      </c>
      <c r="Q11" s="2">
        <v>219.248</v>
      </c>
      <c r="R11" s="138">
        <f t="shared" si="3"/>
        <v>119.28893894445326</v>
      </c>
      <c r="S11" s="74">
        <v>614.03</v>
      </c>
      <c r="T11" s="2">
        <v>186.667</v>
      </c>
      <c r="U11" s="139">
        <f t="shared" si="4"/>
        <v>101.56219607907147</v>
      </c>
      <c r="V11" s="53">
        <v>537.64</v>
      </c>
      <c r="W11" s="52">
        <v>230.527</v>
      </c>
      <c r="X11" s="56">
        <f t="shared" si="5"/>
        <v>125.42564232306785</v>
      </c>
      <c r="Y11" s="53">
        <v>490.19</v>
      </c>
      <c r="Z11" s="52">
        <v>183.306</v>
      </c>
      <c r="AA11" s="56">
        <f>Z11/$E11*100</f>
        <v>99.73353573191982</v>
      </c>
      <c r="AB11" s="53">
        <v>561.425</v>
      </c>
      <c r="AC11" s="52">
        <v>170.489</v>
      </c>
      <c r="AD11" s="167">
        <f>AC11/$E11*100</f>
        <v>92.76003389632241</v>
      </c>
      <c r="AE11" s="53">
        <v>484.87</v>
      </c>
      <c r="AF11" s="52">
        <v>58.025</v>
      </c>
      <c r="AG11" s="56">
        <f>AF11/$E11*100</f>
        <v>31.57037091445259</v>
      </c>
      <c r="AH11" s="135">
        <v>480.17</v>
      </c>
      <c r="AI11" s="167">
        <v>47.62</v>
      </c>
      <c r="AJ11" s="135">
        <v>237.32</v>
      </c>
      <c r="AK11" s="167">
        <v>24.35</v>
      </c>
      <c r="AL11" s="135">
        <v>608.6</v>
      </c>
      <c r="AM11" s="167">
        <v>41.09</v>
      </c>
      <c r="AN11" s="135">
        <v>377.18</v>
      </c>
      <c r="AO11" s="167">
        <v>43.01</v>
      </c>
      <c r="AP11" s="136">
        <f>SUM(K11,N11,Q11,W11,Z11,AC11,AF11)</f>
        <v>1114.678</v>
      </c>
      <c r="AQ11" s="169">
        <f t="shared" si="6"/>
        <v>84.55853848633605</v>
      </c>
      <c r="AR11" s="114">
        <f>E11*(100-AQ11)/100*7</f>
        <v>198.6652500000001</v>
      </c>
      <c r="AS11" s="176">
        <f t="shared" si="7"/>
        <v>260231.61097500016</v>
      </c>
    </row>
    <row r="12" spans="1:45" ht="12.75" customHeight="1">
      <c r="A12" s="39" t="s">
        <v>27</v>
      </c>
      <c r="B12" s="150"/>
      <c r="C12" s="36">
        <v>8135.1</v>
      </c>
      <c r="D12" s="177"/>
      <c r="E12" s="55">
        <f t="shared" si="0"/>
        <v>303.43923</v>
      </c>
      <c r="F12" s="14">
        <v>675.6</v>
      </c>
      <c r="G12" s="13">
        <v>311.07</v>
      </c>
      <c r="H12" s="13">
        <v>697.67</v>
      </c>
      <c r="I12" s="155">
        <v>736.11</v>
      </c>
      <c r="J12" s="161">
        <v>788.54</v>
      </c>
      <c r="K12" s="2">
        <v>232.85</v>
      </c>
      <c r="L12" s="138">
        <f t="shared" si="1"/>
        <v>76.73694663672855</v>
      </c>
      <c r="M12" s="74">
        <v>805.15</v>
      </c>
      <c r="N12" s="2">
        <v>278.654</v>
      </c>
      <c r="O12" s="138">
        <f t="shared" si="2"/>
        <v>91.83189662061824</v>
      </c>
      <c r="P12" s="74">
        <v>859.28</v>
      </c>
      <c r="Q12" s="2">
        <v>412.231</v>
      </c>
      <c r="R12" s="138">
        <f t="shared" si="3"/>
        <v>135.85290207861388</v>
      </c>
      <c r="S12" s="74">
        <v>1007.99</v>
      </c>
      <c r="T12" s="2">
        <v>365.984</v>
      </c>
      <c r="U12" s="139">
        <f t="shared" si="4"/>
        <v>120.6119591062764</v>
      </c>
      <c r="V12" s="53">
        <v>354.62</v>
      </c>
      <c r="W12" s="52">
        <v>182.474</v>
      </c>
      <c r="X12" s="56">
        <f t="shared" si="5"/>
        <v>60.135269918790655</v>
      </c>
      <c r="Y12" s="53"/>
      <c r="Z12" s="52"/>
      <c r="AA12" s="56"/>
      <c r="AB12" s="53"/>
      <c r="AC12" s="52"/>
      <c r="AD12" s="167"/>
      <c r="AE12" s="53"/>
      <c r="AF12" s="52"/>
      <c r="AG12" s="56"/>
      <c r="AH12" s="135"/>
      <c r="AI12" s="167"/>
      <c r="AJ12" s="135"/>
      <c r="AK12" s="167"/>
      <c r="AL12" s="135">
        <v>387.18</v>
      </c>
      <c r="AM12" s="167">
        <v>41.68</v>
      </c>
      <c r="AN12" s="135"/>
      <c r="AO12" s="167"/>
      <c r="AP12" s="136"/>
      <c r="AQ12" s="169">
        <f t="shared" si="6"/>
        <v>80.86149572683794</v>
      </c>
      <c r="AR12" s="114"/>
      <c r="AS12" s="176">
        <f t="shared" si="7"/>
        <v>0</v>
      </c>
    </row>
    <row r="13" spans="1:45" ht="12.75" customHeight="1">
      <c r="A13" s="39" t="s">
        <v>83</v>
      </c>
      <c r="B13" s="50">
        <v>3228.9</v>
      </c>
      <c r="C13" s="50">
        <v>3228.9</v>
      </c>
      <c r="D13" s="177"/>
      <c r="E13" s="56">
        <f t="shared" si="0"/>
        <v>120.43797</v>
      </c>
      <c r="F13" s="54"/>
      <c r="G13" s="135"/>
      <c r="H13" s="135"/>
      <c r="I13" s="154">
        <v>132.41</v>
      </c>
      <c r="J13" s="160">
        <v>240.13</v>
      </c>
      <c r="K13" s="52">
        <v>74.89</v>
      </c>
      <c r="L13" s="136">
        <f t="shared" si="1"/>
        <v>62.18138681679872</v>
      </c>
      <c r="M13" s="75">
        <v>184.92</v>
      </c>
      <c r="N13" s="52">
        <v>108.901</v>
      </c>
      <c r="O13" s="136">
        <f t="shared" si="2"/>
        <v>90.42081994573637</v>
      </c>
      <c r="P13" s="75">
        <v>173.27</v>
      </c>
      <c r="Q13" s="52">
        <v>157.45</v>
      </c>
      <c r="R13" s="136">
        <f t="shared" si="3"/>
        <v>130.73119714654771</v>
      </c>
      <c r="S13" s="75">
        <v>196.202</v>
      </c>
      <c r="T13" s="52">
        <v>144.656</v>
      </c>
      <c r="U13" s="137">
        <f t="shared" si="4"/>
        <v>120.10830139365518</v>
      </c>
      <c r="V13" s="53">
        <v>157.87</v>
      </c>
      <c r="W13" s="52">
        <v>142.25</v>
      </c>
      <c r="X13" s="56">
        <f t="shared" si="5"/>
        <v>118.11059253157454</v>
      </c>
      <c r="Y13" s="53">
        <v>144.45</v>
      </c>
      <c r="Z13" s="52">
        <v>104.156</v>
      </c>
      <c r="AA13" s="56">
        <f>Z13/$E13*100</f>
        <v>86.48103251823325</v>
      </c>
      <c r="AB13" s="53">
        <v>142.07</v>
      </c>
      <c r="AC13" s="52">
        <v>100.845</v>
      </c>
      <c r="AD13" s="167">
        <f>AC13/$E13*100</f>
        <v>83.7318994998006</v>
      </c>
      <c r="AE13" s="53">
        <v>167.67</v>
      </c>
      <c r="AF13" s="52">
        <v>32.795</v>
      </c>
      <c r="AG13" s="56">
        <f>AF13/$E13*100</f>
        <v>27.229784759739807</v>
      </c>
      <c r="AH13" s="135">
        <v>212.1</v>
      </c>
      <c r="AI13" s="167">
        <v>23.41</v>
      </c>
      <c r="AJ13" s="135">
        <v>109.68</v>
      </c>
      <c r="AK13" s="167">
        <v>13.27</v>
      </c>
      <c r="AL13" s="135">
        <v>182.56</v>
      </c>
      <c r="AM13" s="167">
        <v>22.68</v>
      </c>
      <c r="AN13" s="135">
        <v>188.61</v>
      </c>
      <c r="AO13" s="167">
        <v>24.32</v>
      </c>
      <c r="AP13" s="136">
        <f>SUM(K13,N13,Q13,W13,Z13,AC13,AF13)</f>
        <v>721.2869999999999</v>
      </c>
      <c r="AQ13" s="169">
        <f t="shared" si="6"/>
        <v>86.47065373154331</v>
      </c>
      <c r="AR13" s="114">
        <f>E13*(100-AQ13)/100*7</f>
        <v>114.06128999999996</v>
      </c>
      <c r="AS13" s="176">
        <f t="shared" si="7"/>
        <v>149408.88377099996</v>
      </c>
    </row>
    <row r="14" spans="1:45" ht="12.75" customHeight="1">
      <c r="A14" s="39" t="s">
        <v>42</v>
      </c>
      <c r="B14" s="36">
        <v>2547.3</v>
      </c>
      <c r="C14" s="36">
        <v>2547.3</v>
      </c>
      <c r="D14" s="177"/>
      <c r="E14" s="57">
        <f t="shared" si="0"/>
        <v>95.01429</v>
      </c>
      <c r="F14" s="14"/>
      <c r="G14" s="13"/>
      <c r="H14" s="13">
        <v>133.95</v>
      </c>
      <c r="I14" s="155">
        <v>281.54</v>
      </c>
      <c r="J14" s="161">
        <v>220.49</v>
      </c>
      <c r="K14" s="2">
        <v>22.473</v>
      </c>
      <c r="L14" s="138">
        <f t="shared" si="1"/>
        <v>23.652231680097803</v>
      </c>
      <c r="M14" s="74">
        <v>203.72</v>
      </c>
      <c r="N14" s="2">
        <v>53.631</v>
      </c>
      <c r="O14" s="138">
        <f t="shared" si="2"/>
        <v>56.445193665079216</v>
      </c>
      <c r="P14" s="74">
        <v>191.51</v>
      </c>
      <c r="Q14" s="2">
        <v>76.994</v>
      </c>
      <c r="R14" s="138">
        <f t="shared" si="3"/>
        <v>81.03412655085882</v>
      </c>
      <c r="S14" s="74">
        <v>228.884</v>
      </c>
      <c r="T14" s="2">
        <v>69.973</v>
      </c>
      <c r="U14" s="139">
        <f t="shared" si="4"/>
        <v>73.64471175862073</v>
      </c>
      <c r="V14" s="53">
        <v>204.75</v>
      </c>
      <c r="W14" s="52">
        <v>87.274</v>
      </c>
      <c r="X14" s="56">
        <f t="shared" si="5"/>
        <v>91.85355171311599</v>
      </c>
      <c r="Y14" s="53">
        <v>193.73</v>
      </c>
      <c r="Z14" s="52">
        <v>60.15</v>
      </c>
      <c r="AA14" s="56">
        <f>Z14/$E14*100</f>
        <v>63.30626687838219</v>
      </c>
      <c r="AB14" s="53">
        <v>221.67</v>
      </c>
      <c r="AC14" s="52">
        <v>49.715</v>
      </c>
      <c r="AD14" s="167">
        <f>AC14/$E14*100</f>
        <v>52.323708360079316</v>
      </c>
      <c r="AE14" s="53">
        <v>197.08</v>
      </c>
      <c r="AF14" s="52">
        <v>12.279</v>
      </c>
      <c r="AG14" s="56">
        <f>AF14/$E14*100</f>
        <v>12.92331921861438</v>
      </c>
      <c r="AH14" s="135">
        <v>235.64</v>
      </c>
      <c r="AI14" s="167">
        <v>12.59</v>
      </c>
      <c r="AJ14" s="135">
        <v>120.21</v>
      </c>
      <c r="AK14" s="167">
        <v>6.25</v>
      </c>
      <c r="AL14" s="135">
        <v>211.97</v>
      </c>
      <c r="AM14" s="167">
        <v>10.99</v>
      </c>
      <c r="AN14" s="135">
        <v>237.29</v>
      </c>
      <c r="AO14" s="167">
        <v>13.06</v>
      </c>
      <c r="AP14" s="136">
        <f>SUM(K14,N14,Q14,W14,Z14,AC14,AF14)</f>
        <v>362.51599999999996</v>
      </c>
      <c r="AQ14" s="169">
        <f t="shared" si="6"/>
        <v>55.282473825779256</v>
      </c>
      <c r="AR14" s="114">
        <f>E14*(100-AQ14)/100*7</f>
        <v>297.41628</v>
      </c>
      <c r="AS14" s="176">
        <f t="shared" si="7"/>
        <v>389585.585172</v>
      </c>
    </row>
    <row r="15" spans="1:45" ht="12.75" customHeight="1">
      <c r="A15" s="39" t="s">
        <v>32</v>
      </c>
      <c r="B15" s="150"/>
      <c r="C15" s="36">
        <v>7390.8</v>
      </c>
      <c r="D15" s="177"/>
      <c r="E15" s="57">
        <f t="shared" si="0"/>
        <v>275.67684</v>
      </c>
      <c r="F15" s="14">
        <v>600.63</v>
      </c>
      <c r="G15" s="13">
        <v>329.037</v>
      </c>
      <c r="H15" s="13">
        <v>630.223</v>
      </c>
      <c r="I15" s="155">
        <v>781.87</v>
      </c>
      <c r="J15" s="161">
        <v>701.417</v>
      </c>
      <c r="K15" s="2">
        <v>177.697</v>
      </c>
      <c r="L15" s="138">
        <f t="shared" si="1"/>
        <v>64.45844344414277</v>
      </c>
      <c r="M15" s="74">
        <v>680.323</v>
      </c>
      <c r="N15" s="2">
        <v>233.179</v>
      </c>
      <c r="O15" s="138">
        <f t="shared" si="2"/>
        <v>84.58418197190593</v>
      </c>
      <c r="P15" s="74">
        <v>736.78</v>
      </c>
      <c r="Q15" s="2">
        <v>344.067</v>
      </c>
      <c r="R15" s="138">
        <f t="shared" si="3"/>
        <v>124.8080905164177</v>
      </c>
      <c r="S15" s="74">
        <v>872.792</v>
      </c>
      <c r="T15" s="2">
        <v>318.653</v>
      </c>
      <c r="U15" s="139">
        <f t="shared" si="4"/>
        <v>115.58932553057413</v>
      </c>
      <c r="V15" s="53">
        <v>515.157</v>
      </c>
      <c r="W15" s="52">
        <v>379.125</v>
      </c>
      <c r="X15" s="56">
        <f t="shared" si="5"/>
        <v>137.52515445258297</v>
      </c>
      <c r="Y15" s="53">
        <v>636.597</v>
      </c>
      <c r="Z15" s="52">
        <v>263.315</v>
      </c>
      <c r="AA15" s="56">
        <f>Z15/$E15*100</f>
        <v>95.51582207631225</v>
      </c>
      <c r="AB15" s="53">
        <v>690.404</v>
      </c>
      <c r="AC15" s="52">
        <v>220.277</v>
      </c>
      <c r="AD15" s="167">
        <f>AC15/$E15*100</f>
        <v>79.90406448361783</v>
      </c>
      <c r="AE15" s="53">
        <v>266.684</v>
      </c>
      <c r="AF15" s="52">
        <v>70.953</v>
      </c>
      <c r="AG15" s="56">
        <f>AF15/$E15*100</f>
        <v>25.737744237056692</v>
      </c>
      <c r="AH15" s="135"/>
      <c r="AI15" s="167"/>
      <c r="AJ15" s="135"/>
      <c r="AK15" s="167"/>
      <c r="AL15" s="135"/>
      <c r="AM15" s="167"/>
      <c r="AN15" s="135"/>
      <c r="AO15" s="167"/>
      <c r="AP15" s="136">
        <f>SUM(K15,N15,Q15,W15,Z15,AC15,AF15)</f>
        <v>1688.613</v>
      </c>
      <c r="AQ15" s="169">
        <f t="shared" si="6"/>
        <v>87.7981353094442</v>
      </c>
      <c r="AR15" s="114">
        <f>E15*(100-AQ15)/100*7</f>
        <v>235.46400499999996</v>
      </c>
      <c r="AS15" s="176">
        <f t="shared" si="7"/>
        <v>308434.30014949996</v>
      </c>
    </row>
    <row r="16" spans="1:45" ht="12.75" customHeight="1">
      <c r="A16" s="39" t="s">
        <v>100</v>
      </c>
      <c r="B16" s="150">
        <v>3889.9</v>
      </c>
      <c r="C16" s="36">
        <v>3787.5</v>
      </c>
      <c r="D16" s="177">
        <v>102.40000000000009</v>
      </c>
      <c r="E16" s="26">
        <f t="shared" si="0"/>
        <v>141.27375</v>
      </c>
      <c r="F16" s="14"/>
      <c r="G16" s="13"/>
      <c r="H16" s="13"/>
      <c r="I16" s="155"/>
      <c r="J16" s="162"/>
      <c r="K16" s="2"/>
      <c r="L16" s="66"/>
      <c r="M16" s="65"/>
      <c r="N16" s="2"/>
      <c r="O16" s="66"/>
      <c r="P16" s="65">
        <v>327.493</v>
      </c>
      <c r="Q16" s="2">
        <v>165.3</v>
      </c>
      <c r="R16" s="66">
        <f t="shared" si="3"/>
        <v>117.00687495022962</v>
      </c>
      <c r="S16" s="65">
        <v>440.81</v>
      </c>
      <c r="T16" s="2">
        <v>148.079</v>
      </c>
      <c r="U16" s="140">
        <f t="shared" si="4"/>
        <v>104.81706615701785</v>
      </c>
      <c r="V16" s="53">
        <v>350.247</v>
      </c>
      <c r="W16" s="52">
        <v>171.573</v>
      </c>
      <c r="X16" s="56">
        <f t="shared" si="5"/>
        <v>121.44719029543705</v>
      </c>
      <c r="Y16" s="53">
        <v>258.086</v>
      </c>
      <c r="Z16" s="52">
        <v>130.249</v>
      </c>
      <c r="AA16" s="56">
        <f>Z16/$E16*100</f>
        <v>92.19617940346313</v>
      </c>
      <c r="AB16" s="53">
        <v>279.828</v>
      </c>
      <c r="AC16" s="52">
        <v>123.978</v>
      </c>
      <c r="AD16" s="167">
        <f>AC16/$E16*100</f>
        <v>87.75727974942265</v>
      </c>
      <c r="AE16" s="53">
        <v>230.549</v>
      </c>
      <c r="AF16" s="52">
        <v>49.981</v>
      </c>
      <c r="AG16" s="56">
        <f>AF16/$E16*100</f>
        <v>35.37883010821189</v>
      </c>
      <c r="AH16" s="135">
        <v>239.742</v>
      </c>
      <c r="AI16" s="167">
        <v>13.839</v>
      </c>
      <c r="AJ16" s="135">
        <v>183.28</v>
      </c>
      <c r="AK16" s="167">
        <v>17.638</v>
      </c>
      <c r="AL16" s="135">
        <v>221.95</v>
      </c>
      <c r="AM16" s="167">
        <v>30.013</v>
      </c>
      <c r="AN16" s="135">
        <v>204.583</v>
      </c>
      <c r="AO16" s="167">
        <v>30.014</v>
      </c>
      <c r="AP16" s="136">
        <f>SUM(K16,N16,Q16,W16,Z16,AC16,AF16)</f>
        <v>641.081</v>
      </c>
      <c r="AQ16" s="169">
        <f t="shared" si="6"/>
        <v>87.2040984259284</v>
      </c>
      <c r="AR16" s="114">
        <f>E16*(100-AQ16)/100*7</f>
        <v>126.54074999999992</v>
      </c>
      <c r="AS16" s="176">
        <f t="shared" si="7"/>
        <v>165755.7284249999</v>
      </c>
    </row>
    <row r="17" spans="1:45" ht="12.75" customHeight="1">
      <c r="A17" s="39" t="s">
        <v>29</v>
      </c>
      <c r="B17" s="150"/>
      <c r="C17" s="36">
        <v>7778.3</v>
      </c>
      <c r="D17" s="177"/>
      <c r="E17" s="55">
        <f t="shared" si="0"/>
        <v>290.13059</v>
      </c>
      <c r="F17" s="14">
        <v>697.54</v>
      </c>
      <c r="G17" s="13">
        <v>319.45</v>
      </c>
      <c r="H17" s="13">
        <v>570.077</v>
      </c>
      <c r="I17" s="155">
        <v>698.027</v>
      </c>
      <c r="J17" s="161">
        <v>764.917</v>
      </c>
      <c r="K17" s="2">
        <v>184.881</v>
      </c>
      <c r="L17" s="138">
        <f>K17/$E17*100</f>
        <v>63.72337367114581</v>
      </c>
      <c r="M17" s="74">
        <v>850.917</v>
      </c>
      <c r="N17" s="2">
        <v>211.031</v>
      </c>
      <c r="O17" s="138">
        <f>N17/$E17*100</f>
        <v>72.73655632106907</v>
      </c>
      <c r="P17" s="74">
        <v>725.177</v>
      </c>
      <c r="Q17" s="2">
        <v>323.946</v>
      </c>
      <c r="R17" s="138">
        <f t="shared" si="3"/>
        <v>111.65523773277408</v>
      </c>
      <c r="S17" s="74">
        <v>958.607</v>
      </c>
      <c r="T17" s="2">
        <v>287.961</v>
      </c>
      <c r="U17" s="139">
        <f t="shared" si="4"/>
        <v>99.25220225830031</v>
      </c>
      <c r="V17" s="53">
        <v>319.267</v>
      </c>
      <c r="W17" s="52">
        <v>137.635</v>
      </c>
      <c r="X17" s="56">
        <f t="shared" si="5"/>
        <v>47.43898256298999</v>
      </c>
      <c r="Y17" s="53"/>
      <c r="Z17" s="52"/>
      <c r="AA17" s="56"/>
      <c r="AB17" s="53"/>
      <c r="AC17" s="52"/>
      <c r="AD17" s="167"/>
      <c r="AE17" s="53"/>
      <c r="AF17" s="52"/>
      <c r="AG17" s="56"/>
      <c r="AH17" s="135"/>
      <c r="AI17" s="167"/>
      <c r="AJ17" s="135"/>
      <c r="AK17" s="167"/>
      <c r="AL17" s="135"/>
      <c r="AM17" s="167"/>
      <c r="AN17" s="135"/>
      <c r="AO17" s="167"/>
      <c r="AP17" s="136"/>
      <c r="AQ17" s="169">
        <f t="shared" si="6"/>
        <v>65.80105875771322</v>
      </c>
      <c r="AR17" s="114"/>
      <c r="AS17" s="176">
        <f t="shared" si="7"/>
        <v>0</v>
      </c>
    </row>
    <row r="18" spans="1:45" ht="12.75" customHeight="1">
      <c r="A18" s="39" t="s">
        <v>103</v>
      </c>
      <c r="B18" s="150">
        <v>3884</v>
      </c>
      <c r="C18" s="50">
        <v>3776.8</v>
      </c>
      <c r="D18" s="177">
        <v>107.19999999999982</v>
      </c>
      <c r="E18" s="56">
        <f t="shared" si="0"/>
        <v>140.87464</v>
      </c>
      <c r="F18" s="54"/>
      <c r="G18" s="135"/>
      <c r="H18" s="135"/>
      <c r="I18" s="154"/>
      <c r="J18" s="160">
        <v>107.86</v>
      </c>
      <c r="K18" s="52">
        <v>66.42</v>
      </c>
      <c r="L18" s="136">
        <f>K18/$E18*100</f>
        <v>47.14830149699052</v>
      </c>
      <c r="M18" s="75">
        <v>279.384</v>
      </c>
      <c r="N18" s="52">
        <v>122.08</v>
      </c>
      <c r="O18" s="136">
        <f>N18/$E18*100</f>
        <v>86.65860654550741</v>
      </c>
      <c r="P18" s="75">
        <v>215.34</v>
      </c>
      <c r="Q18" s="52">
        <v>179.544</v>
      </c>
      <c r="R18" s="136">
        <f t="shared" si="3"/>
        <v>127.44948274579441</v>
      </c>
      <c r="S18" s="75">
        <v>234.73</v>
      </c>
      <c r="T18" s="52">
        <v>154.705</v>
      </c>
      <c r="U18" s="137">
        <f t="shared" si="4"/>
        <v>109.81749447593975</v>
      </c>
      <c r="V18" s="53">
        <v>171.083</v>
      </c>
      <c r="W18" s="52">
        <v>196.369</v>
      </c>
      <c r="X18" s="56">
        <f t="shared" si="5"/>
        <v>139.39272533367256</v>
      </c>
      <c r="Y18" s="53">
        <v>156.753</v>
      </c>
      <c r="Z18" s="52">
        <v>136.504</v>
      </c>
      <c r="AA18" s="56">
        <f aca="true" t="shared" si="8" ref="AA18:AA44">Z18/$E18*100</f>
        <v>96.89749695189992</v>
      </c>
      <c r="AB18" s="53">
        <v>191.663</v>
      </c>
      <c r="AC18" s="52">
        <v>110.745</v>
      </c>
      <c r="AD18" s="167">
        <f aca="true" t="shared" si="9" ref="AD18:AD48">AC18/$E18*100</f>
        <v>78.61244578868134</v>
      </c>
      <c r="AE18" s="53">
        <v>185.167</v>
      </c>
      <c r="AF18" s="52">
        <v>32.182</v>
      </c>
      <c r="AG18" s="56">
        <f aca="true" t="shared" si="10" ref="AG18:AG48">AF18/$E18*100</f>
        <v>22.84442395025819</v>
      </c>
      <c r="AH18" s="135">
        <v>142.563</v>
      </c>
      <c r="AI18" s="167">
        <v>28.902</v>
      </c>
      <c r="AJ18" s="135">
        <v>78.14</v>
      </c>
      <c r="AK18" s="167">
        <v>15.521</v>
      </c>
      <c r="AL18" s="135">
        <v>117.03</v>
      </c>
      <c r="AM18" s="167">
        <v>25.021</v>
      </c>
      <c r="AN18" s="135">
        <v>256.868</v>
      </c>
      <c r="AO18" s="167">
        <v>27.777</v>
      </c>
      <c r="AP18" s="136">
        <f aca="true" t="shared" si="11" ref="AP18:AP58">SUM(K18,N18,Q18,W18,Z18,AC18,AF18)</f>
        <v>843.844</v>
      </c>
      <c r="AQ18" s="169">
        <f t="shared" si="6"/>
        <v>85.74706916731074</v>
      </c>
      <c r="AR18" s="114">
        <f aca="true" t="shared" si="12" ref="AR18:AR48">E18*(100-AQ18)/100*7</f>
        <v>140.55135499999997</v>
      </c>
      <c r="AS18" s="176">
        <f t="shared" si="7"/>
        <v>184108.2199145</v>
      </c>
    </row>
    <row r="19" spans="1:45" ht="12.75" customHeight="1">
      <c r="A19" s="39" t="s">
        <v>118</v>
      </c>
      <c r="B19" s="77">
        <v>3217.6</v>
      </c>
      <c r="C19" s="77">
        <v>3217.6</v>
      </c>
      <c r="D19" s="177"/>
      <c r="E19" s="78">
        <f t="shared" si="0"/>
        <v>120.01648</v>
      </c>
      <c r="F19" s="89"/>
      <c r="G19" s="141"/>
      <c r="H19" s="141"/>
      <c r="I19" s="157"/>
      <c r="J19" s="163"/>
      <c r="K19" s="79"/>
      <c r="L19" s="142"/>
      <c r="M19" s="80">
        <v>140.91</v>
      </c>
      <c r="N19" s="81">
        <v>67.822</v>
      </c>
      <c r="O19" s="136">
        <f>N19/$E19*100</f>
        <v>56.51057254803674</v>
      </c>
      <c r="P19" s="82">
        <v>154.38</v>
      </c>
      <c r="Q19" s="83">
        <v>170.475</v>
      </c>
      <c r="R19" s="136">
        <f t="shared" si="3"/>
        <v>142.04299276232732</v>
      </c>
      <c r="S19" s="82">
        <v>230.676</v>
      </c>
      <c r="T19" s="83">
        <v>151.914</v>
      </c>
      <c r="U19" s="137">
        <f t="shared" si="4"/>
        <v>126.57761667397676</v>
      </c>
      <c r="V19" s="53">
        <v>183.84</v>
      </c>
      <c r="W19" s="52">
        <v>175.422</v>
      </c>
      <c r="X19" s="56">
        <f t="shared" si="5"/>
        <v>146.16492668340214</v>
      </c>
      <c r="Y19" s="53">
        <v>140.47</v>
      </c>
      <c r="Z19" s="52">
        <v>131.655</v>
      </c>
      <c r="AA19" s="56">
        <f t="shared" si="8"/>
        <v>109.69743488560904</v>
      </c>
      <c r="AB19" s="53">
        <v>153.25</v>
      </c>
      <c r="AC19" s="52">
        <v>122.923</v>
      </c>
      <c r="AD19" s="167">
        <f t="shared" si="9"/>
        <v>102.42176741060894</v>
      </c>
      <c r="AE19" s="53">
        <v>142.71</v>
      </c>
      <c r="AF19" s="52">
        <v>49.877</v>
      </c>
      <c r="AG19" s="56">
        <f t="shared" si="10"/>
        <v>41.558459304922124</v>
      </c>
      <c r="AH19" s="135">
        <v>181.392</v>
      </c>
      <c r="AI19" s="167">
        <v>28.169</v>
      </c>
      <c r="AJ19" s="135">
        <v>97.94</v>
      </c>
      <c r="AK19" s="167">
        <v>13.88</v>
      </c>
      <c r="AL19" s="135">
        <v>214.223</v>
      </c>
      <c r="AM19" s="167">
        <v>28.3</v>
      </c>
      <c r="AN19" s="135">
        <v>180.63</v>
      </c>
      <c r="AO19" s="167">
        <v>27.15</v>
      </c>
      <c r="AP19" s="136">
        <f t="shared" si="11"/>
        <v>718.174</v>
      </c>
      <c r="AQ19" s="169">
        <f t="shared" si="6"/>
        <v>97.63075870913728</v>
      </c>
      <c r="AR19" s="114">
        <f t="shared" si="12"/>
        <v>19.90435999999997</v>
      </c>
      <c r="AS19" s="176">
        <f t="shared" si="7"/>
        <v>26072.721163999962</v>
      </c>
    </row>
    <row r="20" spans="1:45" ht="12.75" customHeight="1">
      <c r="A20" s="51" t="s">
        <v>84</v>
      </c>
      <c r="B20" s="50">
        <v>3846.1</v>
      </c>
      <c r="C20" s="50">
        <v>3846.1</v>
      </c>
      <c r="D20" s="177"/>
      <c r="E20" s="56">
        <f t="shared" si="0"/>
        <v>143.45953</v>
      </c>
      <c r="F20" s="54"/>
      <c r="G20" s="135"/>
      <c r="H20" s="135"/>
      <c r="I20" s="154">
        <v>116.71</v>
      </c>
      <c r="J20" s="160">
        <v>314.13</v>
      </c>
      <c r="K20" s="52">
        <v>69.47</v>
      </c>
      <c r="L20" s="136">
        <f>K20/$E20*100</f>
        <v>48.42480663361995</v>
      </c>
      <c r="M20" s="75">
        <v>317.02</v>
      </c>
      <c r="N20" s="52">
        <v>107.964</v>
      </c>
      <c r="O20" s="136">
        <f>N20/$E20*100</f>
        <v>75.25746111115797</v>
      </c>
      <c r="P20" s="75">
        <v>343.33</v>
      </c>
      <c r="Q20" s="52">
        <v>165.653</v>
      </c>
      <c r="R20" s="136">
        <f t="shared" si="3"/>
        <v>115.47019567121124</v>
      </c>
      <c r="S20" s="75">
        <v>435.58</v>
      </c>
      <c r="T20" s="52">
        <v>160.164</v>
      </c>
      <c r="U20" s="137">
        <f t="shared" si="4"/>
        <v>111.64402950434871</v>
      </c>
      <c r="V20" s="53">
        <v>374.51</v>
      </c>
      <c r="W20" s="52">
        <v>194.662</v>
      </c>
      <c r="X20" s="56">
        <f t="shared" si="5"/>
        <v>135.69122943592524</v>
      </c>
      <c r="Y20" s="53">
        <v>299.55</v>
      </c>
      <c r="Z20" s="52">
        <v>128.234</v>
      </c>
      <c r="AA20" s="56">
        <f t="shared" si="8"/>
        <v>89.38688144314986</v>
      </c>
      <c r="AB20" s="53">
        <v>294.24</v>
      </c>
      <c r="AC20" s="52">
        <v>96.692</v>
      </c>
      <c r="AD20" s="167">
        <f t="shared" si="9"/>
        <v>67.40019293245976</v>
      </c>
      <c r="AE20" s="53">
        <v>197.46</v>
      </c>
      <c r="AF20" s="52">
        <v>13.93</v>
      </c>
      <c r="AG20" s="56">
        <f t="shared" si="10"/>
        <v>9.710055511822741</v>
      </c>
      <c r="AH20" s="135">
        <v>286.48</v>
      </c>
      <c r="AI20" s="167">
        <v>28.61</v>
      </c>
      <c r="AJ20" s="135">
        <v>147.35</v>
      </c>
      <c r="AK20" s="167">
        <v>15.68</v>
      </c>
      <c r="AL20" s="135">
        <v>255.42</v>
      </c>
      <c r="AM20" s="167">
        <v>26.53</v>
      </c>
      <c r="AN20" s="135">
        <v>240.16</v>
      </c>
      <c r="AO20" s="167">
        <v>27.73</v>
      </c>
      <c r="AP20" s="136">
        <f t="shared" si="11"/>
        <v>776.605</v>
      </c>
      <c r="AQ20" s="169">
        <f t="shared" si="6"/>
        <v>80.40934959148409</v>
      </c>
      <c r="AR20" s="114">
        <f t="shared" si="12"/>
        <v>196.73258500000006</v>
      </c>
      <c r="AS20" s="176">
        <f t="shared" si="7"/>
        <v>257700.0130915001</v>
      </c>
    </row>
    <row r="21" spans="1:45" ht="12.75" customHeight="1">
      <c r="A21" s="39" t="s">
        <v>46</v>
      </c>
      <c r="B21" s="36">
        <v>1632.2</v>
      </c>
      <c r="C21" s="36">
        <v>1632.2</v>
      </c>
      <c r="D21" s="177"/>
      <c r="E21" s="57">
        <f t="shared" si="0"/>
        <v>60.88106</v>
      </c>
      <c r="F21" s="14"/>
      <c r="G21" s="13"/>
      <c r="H21" s="13"/>
      <c r="I21" s="155"/>
      <c r="J21" s="161" t="s">
        <v>45</v>
      </c>
      <c r="K21" s="2">
        <v>29.98</v>
      </c>
      <c r="L21" s="138">
        <f>K21/$E21*100</f>
        <v>49.243557848697115</v>
      </c>
      <c r="M21" s="74" t="s">
        <v>45</v>
      </c>
      <c r="N21" s="2">
        <v>46.889</v>
      </c>
      <c r="O21" s="138">
        <f>N21/$E21*100</f>
        <v>77.01738438851098</v>
      </c>
      <c r="P21" s="74" t="s">
        <v>45</v>
      </c>
      <c r="Q21" s="2">
        <v>67.903</v>
      </c>
      <c r="R21" s="138">
        <f t="shared" si="3"/>
        <v>111.53386619746766</v>
      </c>
      <c r="S21" s="74" t="s">
        <v>45</v>
      </c>
      <c r="T21" s="2">
        <v>66.747</v>
      </c>
      <c r="U21" s="139">
        <f t="shared" si="4"/>
        <v>109.63508191217433</v>
      </c>
      <c r="V21" s="53" t="s">
        <v>45</v>
      </c>
      <c r="W21" s="52">
        <v>75.35</v>
      </c>
      <c r="X21" s="56">
        <f t="shared" si="5"/>
        <v>123.7659134055813</v>
      </c>
      <c r="Y21" s="53" t="s">
        <v>45</v>
      </c>
      <c r="Z21" s="52">
        <v>48.67</v>
      </c>
      <c r="AA21" s="56">
        <f t="shared" si="8"/>
        <v>79.942760523552</v>
      </c>
      <c r="AB21" s="53" t="s">
        <v>45</v>
      </c>
      <c r="AC21" s="52">
        <v>44.75</v>
      </c>
      <c r="AD21" s="167">
        <f t="shared" si="9"/>
        <v>73.5039764419345</v>
      </c>
      <c r="AE21" s="53" t="s">
        <v>45</v>
      </c>
      <c r="AF21" s="52">
        <v>19.91</v>
      </c>
      <c r="AG21" s="56">
        <f t="shared" si="10"/>
        <v>32.70310996556236</v>
      </c>
      <c r="AH21" s="13" t="s">
        <v>45</v>
      </c>
      <c r="AI21" s="167"/>
      <c r="AJ21" s="13" t="s">
        <v>45</v>
      </c>
      <c r="AK21" s="167"/>
      <c r="AL21" s="13" t="s">
        <v>45</v>
      </c>
      <c r="AM21" s="167"/>
      <c r="AN21" s="13" t="s">
        <v>45</v>
      </c>
      <c r="AO21" s="167"/>
      <c r="AP21" s="136">
        <f t="shared" si="11"/>
        <v>333.452</v>
      </c>
      <c r="AQ21" s="169">
        <f t="shared" si="6"/>
        <v>78.08031758973974</v>
      </c>
      <c r="AR21" s="114">
        <f t="shared" si="12"/>
        <v>93.41454499999999</v>
      </c>
      <c r="AS21" s="176">
        <f t="shared" si="7"/>
        <v>122363.71249549999</v>
      </c>
    </row>
    <row r="22" spans="1:45" ht="12.75" customHeight="1">
      <c r="A22" s="39" t="s">
        <v>101</v>
      </c>
      <c r="B22" s="150">
        <v>3124.7</v>
      </c>
      <c r="C22" s="36">
        <v>2286.7</v>
      </c>
      <c r="D22" s="177">
        <v>838</v>
      </c>
      <c r="E22" s="26">
        <f t="shared" si="0"/>
        <v>85.29391</v>
      </c>
      <c r="F22" s="14"/>
      <c r="G22" s="13"/>
      <c r="H22" s="13"/>
      <c r="I22" s="155"/>
      <c r="J22" s="162"/>
      <c r="K22" s="2"/>
      <c r="L22" s="66"/>
      <c r="M22" s="65"/>
      <c r="N22" s="2"/>
      <c r="O22" s="66"/>
      <c r="P22" s="65">
        <v>186.414</v>
      </c>
      <c r="Q22" s="2">
        <v>77.434</v>
      </c>
      <c r="R22" s="66">
        <f t="shared" si="3"/>
        <v>90.78491066947218</v>
      </c>
      <c r="S22" s="65">
        <v>238.7</v>
      </c>
      <c r="T22" s="2">
        <v>71.45</v>
      </c>
      <c r="U22" s="140">
        <f t="shared" si="4"/>
        <v>83.76916945184011</v>
      </c>
      <c r="V22" s="53">
        <v>211.267</v>
      </c>
      <c r="W22" s="52">
        <v>83.722</v>
      </c>
      <c r="X22" s="56">
        <f t="shared" si="5"/>
        <v>98.15706654789305</v>
      </c>
      <c r="Y22" s="53">
        <v>187.597</v>
      </c>
      <c r="Z22" s="52">
        <v>60.849</v>
      </c>
      <c r="AA22" s="56">
        <f t="shared" si="8"/>
        <v>71.34038057347823</v>
      </c>
      <c r="AB22" s="53">
        <v>192.374</v>
      </c>
      <c r="AC22" s="52">
        <v>56.694</v>
      </c>
      <c r="AD22" s="167">
        <f t="shared" si="9"/>
        <v>66.4689894038156</v>
      </c>
      <c r="AE22" s="53">
        <v>159.967</v>
      </c>
      <c r="AF22" s="52">
        <v>19.724</v>
      </c>
      <c r="AG22" s="56">
        <f t="shared" si="10"/>
        <v>23.124745951967732</v>
      </c>
      <c r="AH22" s="135">
        <v>251.077</v>
      </c>
      <c r="AI22" s="167">
        <v>22.81</v>
      </c>
      <c r="AJ22" s="135">
        <v>140.87</v>
      </c>
      <c r="AK22" s="167">
        <v>12.215</v>
      </c>
      <c r="AL22" s="135">
        <v>212.826</v>
      </c>
      <c r="AM22" s="167">
        <v>19.119</v>
      </c>
      <c r="AN22" s="135">
        <v>181.658</v>
      </c>
      <c r="AO22" s="167">
        <v>18.899</v>
      </c>
      <c r="AP22" s="136">
        <f t="shared" si="11"/>
        <v>298.423</v>
      </c>
      <c r="AQ22" s="169">
        <f t="shared" si="6"/>
        <v>68.42008610774987</v>
      </c>
      <c r="AR22" s="114">
        <f t="shared" si="12"/>
        <v>188.55020333333326</v>
      </c>
      <c r="AS22" s="176">
        <f t="shared" si="7"/>
        <v>246981.91134633325</v>
      </c>
    </row>
    <row r="23" spans="1:45" ht="12.75" customHeight="1">
      <c r="A23" s="39" t="s">
        <v>102</v>
      </c>
      <c r="B23" s="36">
        <v>3254.3</v>
      </c>
      <c r="C23" s="36">
        <v>3254.3</v>
      </c>
      <c r="D23" s="177"/>
      <c r="E23" s="26">
        <f t="shared" si="0"/>
        <v>121.38539</v>
      </c>
      <c r="F23" s="14"/>
      <c r="G23" s="13"/>
      <c r="H23" s="13"/>
      <c r="I23" s="155"/>
      <c r="J23" s="162"/>
      <c r="K23" s="2"/>
      <c r="L23" s="66"/>
      <c r="M23" s="65"/>
      <c r="N23" s="2"/>
      <c r="O23" s="66"/>
      <c r="P23" s="65">
        <v>274.9</v>
      </c>
      <c r="Q23" s="2">
        <v>132.61</v>
      </c>
      <c r="R23" s="66">
        <f t="shared" si="3"/>
        <v>109.24708484274757</v>
      </c>
      <c r="S23" s="65">
        <v>365.038</v>
      </c>
      <c r="T23" s="2">
        <v>121.269</v>
      </c>
      <c r="U23" s="140">
        <f t="shared" si="4"/>
        <v>99.90411531404233</v>
      </c>
      <c r="V23" s="53">
        <v>343.87</v>
      </c>
      <c r="W23" s="52">
        <v>138.87</v>
      </c>
      <c r="X23" s="56">
        <f t="shared" si="5"/>
        <v>114.40421289580239</v>
      </c>
      <c r="Y23" s="53">
        <v>344.6</v>
      </c>
      <c r="Z23" s="52">
        <v>102.645</v>
      </c>
      <c r="AA23" s="56">
        <f t="shared" si="8"/>
        <v>84.56124744501788</v>
      </c>
      <c r="AB23" s="53">
        <v>392.62</v>
      </c>
      <c r="AC23" s="52">
        <v>97.586</v>
      </c>
      <c r="AD23" s="167">
        <f t="shared" si="9"/>
        <v>80.39353006156672</v>
      </c>
      <c r="AE23" s="53">
        <v>302.68</v>
      </c>
      <c r="AF23" s="52">
        <v>29.849</v>
      </c>
      <c r="AG23" s="56">
        <f t="shared" si="10"/>
        <v>24.590274002497335</v>
      </c>
      <c r="AH23" s="135">
        <v>313.211</v>
      </c>
      <c r="AI23" s="167">
        <v>31.958</v>
      </c>
      <c r="AJ23" s="135">
        <v>125.37</v>
      </c>
      <c r="AK23" s="167">
        <v>16.65</v>
      </c>
      <c r="AL23" s="135">
        <v>232.805</v>
      </c>
      <c r="AM23" s="167">
        <v>28.029</v>
      </c>
      <c r="AN23" s="135">
        <v>271.69</v>
      </c>
      <c r="AO23" s="167">
        <v>32.55</v>
      </c>
      <c r="AP23" s="136">
        <f t="shared" si="11"/>
        <v>501.56</v>
      </c>
      <c r="AQ23" s="169">
        <f t="shared" si="6"/>
        <v>81.41836509319616</v>
      </c>
      <c r="AR23" s="114">
        <f t="shared" si="12"/>
        <v>157.88772999999983</v>
      </c>
      <c r="AS23" s="176">
        <f t="shared" si="7"/>
        <v>206817.1375269998</v>
      </c>
    </row>
    <row r="24" spans="1:45" ht="12.75" customHeight="1">
      <c r="A24" s="39" t="s">
        <v>43</v>
      </c>
      <c r="B24" s="36">
        <v>2775.6</v>
      </c>
      <c r="C24" s="36">
        <v>2775.6</v>
      </c>
      <c r="D24" s="177"/>
      <c r="E24" s="57">
        <f t="shared" si="0"/>
        <v>103.52987999999999</v>
      </c>
      <c r="F24" s="14"/>
      <c r="G24" s="13"/>
      <c r="H24" s="13">
        <v>130.94</v>
      </c>
      <c r="I24" s="155">
        <v>284.64</v>
      </c>
      <c r="J24" s="161">
        <v>262.32</v>
      </c>
      <c r="K24" s="2">
        <v>39.376</v>
      </c>
      <c r="L24" s="138">
        <f>K24/$E24*100</f>
        <v>38.03346434864988</v>
      </c>
      <c r="M24" s="74">
        <v>281.38</v>
      </c>
      <c r="N24" s="2">
        <v>47.537</v>
      </c>
      <c r="O24" s="138">
        <f aca="true" t="shared" si="13" ref="O24:O31">N24/$E24*100</f>
        <v>45.91621278803762</v>
      </c>
      <c r="P24" s="74">
        <v>253.437</v>
      </c>
      <c r="Q24" s="2">
        <v>87.451</v>
      </c>
      <c r="R24" s="138">
        <f t="shared" si="3"/>
        <v>84.46933387733088</v>
      </c>
      <c r="S24" s="74">
        <v>333.763</v>
      </c>
      <c r="T24" s="2">
        <v>81.048</v>
      </c>
      <c r="U24" s="139">
        <f t="shared" si="4"/>
        <v>78.28464593989678</v>
      </c>
      <c r="V24" s="53">
        <v>289.997</v>
      </c>
      <c r="W24" s="52">
        <v>96.74</v>
      </c>
      <c r="X24" s="56">
        <f t="shared" si="5"/>
        <v>93.44162284356942</v>
      </c>
      <c r="Y24" s="53">
        <v>270.393</v>
      </c>
      <c r="Z24" s="52">
        <v>63.561</v>
      </c>
      <c r="AA24" s="56">
        <f t="shared" si="8"/>
        <v>61.39387005954223</v>
      </c>
      <c r="AB24" s="53">
        <v>325.847</v>
      </c>
      <c r="AC24" s="52">
        <v>63.392</v>
      </c>
      <c r="AD24" s="167">
        <f t="shared" si="9"/>
        <v>61.2306321614591</v>
      </c>
      <c r="AE24" s="53">
        <v>284.39</v>
      </c>
      <c r="AF24" s="52">
        <v>26.211</v>
      </c>
      <c r="AG24" s="56">
        <f t="shared" si="10"/>
        <v>25.317328678445293</v>
      </c>
      <c r="AH24" s="135">
        <v>319.01</v>
      </c>
      <c r="AI24" s="167">
        <v>26.28</v>
      </c>
      <c r="AJ24" s="135">
        <v>186.61</v>
      </c>
      <c r="AK24" s="167">
        <v>14.061</v>
      </c>
      <c r="AL24" s="135">
        <v>329.15</v>
      </c>
      <c r="AM24" s="167">
        <v>25.225</v>
      </c>
      <c r="AN24" s="135">
        <v>352.77</v>
      </c>
      <c r="AO24" s="167">
        <v>29.893</v>
      </c>
      <c r="AP24" s="136">
        <f t="shared" si="11"/>
        <v>424.268</v>
      </c>
      <c r="AQ24" s="169">
        <f t="shared" si="6"/>
        <v>57.84622275231074</v>
      </c>
      <c r="AR24" s="114">
        <f t="shared" si="12"/>
        <v>305.492285</v>
      </c>
      <c r="AS24" s="176">
        <f t="shared" si="7"/>
        <v>400164.3441215</v>
      </c>
    </row>
    <row r="25" spans="1:45" ht="12.75" customHeight="1">
      <c r="A25" s="39" t="s">
        <v>15</v>
      </c>
      <c r="B25" s="150">
        <v>8961.8</v>
      </c>
      <c r="C25" s="36">
        <v>8864.8</v>
      </c>
      <c r="D25" s="177">
        <v>97</v>
      </c>
      <c r="E25" s="55">
        <f t="shared" si="0"/>
        <v>330.65704</v>
      </c>
      <c r="F25" s="14">
        <v>768.66</v>
      </c>
      <c r="G25" s="13">
        <v>374.36</v>
      </c>
      <c r="H25" s="13">
        <v>619.15</v>
      </c>
      <c r="I25" s="155" t="s">
        <v>45</v>
      </c>
      <c r="J25" s="161"/>
      <c r="K25" s="2" t="s">
        <v>88</v>
      </c>
      <c r="L25" s="138"/>
      <c r="M25" s="74">
        <v>461.647</v>
      </c>
      <c r="N25" s="2">
        <v>126.437</v>
      </c>
      <c r="O25" s="138">
        <f t="shared" si="13"/>
        <v>38.23810919011432</v>
      </c>
      <c r="P25" s="74">
        <v>710.971</v>
      </c>
      <c r="Q25" s="2">
        <v>270.207</v>
      </c>
      <c r="R25" s="138">
        <f t="shared" si="3"/>
        <v>81.71820566711659</v>
      </c>
      <c r="S25" s="74">
        <v>828.617</v>
      </c>
      <c r="T25" s="2">
        <v>316.185</v>
      </c>
      <c r="U25" s="139">
        <f t="shared" si="4"/>
        <v>95.62324758003035</v>
      </c>
      <c r="V25" s="53">
        <v>729.032</v>
      </c>
      <c r="W25" s="52">
        <v>339.838</v>
      </c>
      <c r="X25" s="56">
        <f t="shared" si="5"/>
        <v>102.77658083432914</v>
      </c>
      <c r="Y25" s="53">
        <v>670.847</v>
      </c>
      <c r="Z25" s="52">
        <v>279.047</v>
      </c>
      <c r="AA25" s="56">
        <f t="shared" si="8"/>
        <v>84.39167059621656</v>
      </c>
      <c r="AB25" s="53">
        <v>648.229</v>
      </c>
      <c r="AC25" s="52">
        <v>270.934</v>
      </c>
      <c r="AD25" s="167">
        <f t="shared" si="9"/>
        <v>81.93807093900072</v>
      </c>
      <c r="AE25" s="53">
        <v>646.037</v>
      </c>
      <c r="AF25" s="52">
        <v>89.547</v>
      </c>
      <c r="AG25" s="56">
        <f t="shared" si="10"/>
        <v>27.081534389831834</v>
      </c>
      <c r="AH25" s="135">
        <v>630.51</v>
      </c>
      <c r="AI25" s="167">
        <v>59.79</v>
      </c>
      <c r="AJ25" s="135">
        <v>286.98</v>
      </c>
      <c r="AK25" s="167">
        <v>28.309</v>
      </c>
      <c r="AL25" s="135">
        <v>656.71</v>
      </c>
      <c r="AM25" s="167">
        <v>59.082</v>
      </c>
      <c r="AN25" s="135">
        <v>794.51</v>
      </c>
      <c r="AO25" s="167">
        <v>68.844</v>
      </c>
      <c r="AP25" s="136">
        <f t="shared" si="11"/>
        <v>1376.01</v>
      </c>
      <c r="AQ25" s="169">
        <f t="shared" si="6"/>
        <v>69.24084068668682</v>
      </c>
      <c r="AR25" s="114">
        <f t="shared" si="12"/>
        <v>711.9512799999998</v>
      </c>
      <c r="AS25" s="176">
        <f t="shared" si="7"/>
        <v>932584.9816719998</v>
      </c>
    </row>
    <row r="26" spans="1:45" ht="12.75" customHeight="1">
      <c r="A26" s="39" t="s">
        <v>16</v>
      </c>
      <c r="B26" s="150">
        <v>5825.2</v>
      </c>
      <c r="C26" s="36">
        <v>5748.8</v>
      </c>
      <c r="D26" s="177">
        <v>76.39999999999964</v>
      </c>
      <c r="E26" s="55">
        <f t="shared" si="0"/>
        <v>214.43024</v>
      </c>
      <c r="F26" s="14">
        <v>792.71</v>
      </c>
      <c r="G26" s="13">
        <v>386.85</v>
      </c>
      <c r="H26" s="13">
        <v>660.269</v>
      </c>
      <c r="I26" s="155">
        <v>727.33</v>
      </c>
      <c r="J26" s="161">
        <v>614.247</v>
      </c>
      <c r="K26" s="2">
        <v>63.235</v>
      </c>
      <c r="L26" s="138">
        <f>K26/$E26*100</f>
        <v>29.489777188142867</v>
      </c>
      <c r="M26" s="74">
        <v>617.234</v>
      </c>
      <c r="N26" s="2">
        <v>106.386</v>
      </c>
      <c r="O26" s="138">
        <f t="shared" si="13"/>
        <v>49.61333811872803</v>
      </c>
      <c r="P26" s="74">
        <v>498.18</v>
      </c>
      <c r="Q26" s="2">
        <v>173.408</v>
      </c>
      <c r="R26" s="138">
        <f t="shared" si="3"/>
        <v>80.86919083800866</v>
      </c>
      <c r="S26" s="74">
        <v>614.581</v>
      </c>
      <c r="T26" s="2">
        <v>164.375</v>
      </c>
      <c r="U26" s="139">
        <f t="shared" si="4"/>
        <v>76.6566320123505</v>
      </c>
      <c r="V26" s="53">
        <v>534.407</v>
      </c>
      <c r="W26" s="52">
        <v>188.447</v>
      </c>
      <c r="X26" s="56">
        <f t="shared" si="5"/>
        <v>87.88266057996297</v>
      </c>
      <c r="Y26" s="53">
        <v>507.772</v>
      </c>
      <c r="Z26" s="52">
        <v>138.778</v>
      </c>
      <c r="AA26" s="56">
        <f t="shared" si="8"/>
        <v>64.71941644051697</v>
      </c>
      <c r="AB26" s="53">
        <v>490.857</v>
      </c>
      <c r="AC26" s="52">
        <v>130.907</v>
      </c>
      <c r="AD26" s="167">
        <f t="shared" si="9"/>
        <v>61.04875879446855</v>
      </c>
      <c r="AE26" s="53">
        <v>441.303</v>
      </c>
      <c r="AF26" s="52">
        <v>52.28</v>
      </c>
      <c r="AG26" s="56">
        <f t="shared" si="10"/>
        <v>24.38088956109922</v>
      </c>
      <c r="AH26" s="135">
        <v>488.97</v>
      </c>
      <c r="AI26" s="167">
        <v>43.57</v>
      </c>
      <c r="AJ26" s="135">
        <v>266.79</v>
      </c>
      <c r="AK26" s="167">
        <v>23.57</v>
      </c>
      <c r="AL26" s="135">
        <v>433.63</v>
      </c>
      <c r="AM26" s="167">
        <v>40.038</v>
      </c>
      <c r="AN26" s="135">
        <v>401.92</v>
      </c>
      <c r="AO26" s="167">
        <v>44.506</v>
      </c>
      <c r="AP26" s="136">
        <f t="shared" si="11"/>
        <v>853.441</v>
      </c>
      <c r="AQ26" s="169">
        <f t="shared" si="6"/>
        <v>56.28497174652232</v>
      </c>
      <c r="AR26" s="114">
        <f t="shared" si="12"/>
        <v>656.16768</v>
      </c>
      <c r="AS26" s="176">
        <f t="shared" si="7"/>
        <v>859514.0440320001</v>
      </c>
    </row>
    <row r="27" spans="1:45" ht="12.75" customHeight="1">
      <c r="A27" s="39" t="s">
        <v>17</v>
      </c>
      <c r="B27" s="36">
        <v>2776.5</v>
      </c>
      <c r="C27" s="36">
        <v>2776.5</v>
      </c>
      <c r="D27" s="177"/>
      <c r="E27" s="57">
        <f t="shared" si="0"/>
        <v>103.56345</v>
      </c>
      <c r="F27" s="14">
        <v>206.79</v>
      </c>
      <c r="G27" s="13">
        <v>94.38</v>
      </c>
      <c r="H27" s="13">
        <v>186.2</v>
      </c>
      <c r="I27" s="155">
        <v>213.16</v>
      </c>
      <c r="J27" s="161">
        <v>192.97</v>
      </c>
      <c r="K27" s="2">
        <v>54.817</v>
      </c>
      <c r="L27" s="138">
        <f>K27/$E27*100</f>
        <v>52.93083612027216</v>
      </c>
      <c r="M27" s="74">
        <v>182.32</v>
      </c>
      <c r="N27" s="2">
        <v>66.751</v>
      </c>
      <c r="O27" s="138">
        <f t="shared" si="13"/>
        <v>64.45420657577553</v>
      </c>
      <c r="P27" s="74">
        <v>189.09</v>
      </c>
      <c r="Q27" s="2">
        <v>98.683</v>
      </c>
      <c r="R27" s="138">
        <f t="shared" si="3"/>
        <v>95.28747835264275</v>
      </c>
      <c r="S27" s="74">
        <v>231.01</v>
      </c>
      <c r="T27" s="2">
        <v>89.739</v>
      </c>
      <c r="U27" s="139">
        <f t="shared" si="4"/>
        <v>86.65122685657923</v>
      </c>
      <c r="V27" s="53">
        <v>211.94</v>
      </c>
      <c r="W27" s="52">
        <v>101.265</v>
      </c>
      <c r="X27" s="56">
        <f t="shared" si="5"/>
        <v>97.78063592898846</v>
      </c>
      <c r="Y27" s="53">
        <v>192.8</v>
      </c>
      <c r="Z27" s="52">
        <v>71.95</v>
      </c>
      <c r="AA27" s="56">
        <f t="shared" si="8"/>
        <v>69.47431743535002</v>
      </c>
      <c r="AB27" s="53">
        <v>201.62</v>
      </c>
      <c r="AC27" s="52">
        <v>62.128</v>
      </c>
      <c r="AD27" s="167">
        <f t="shared" si="9"/>
        <v>59.990276492333926</v>
      </c>
      <c r="AE27" s="53">
        <v>173.02</v>
      </c>
      <c r="AF27" s="52">
        <v>22.603</v>
      </c>
      <c r="AG27" s="56">
        <f t="shared" si="10"/>
        <v>21.825267505089876</v>
      </c>
      <c r="AH27" s="135">
        <v>186.87</v>
      </c>
      <c r="AI27" s="167">
        <v>20.2</v>
      </c>
      <c r="AJ27" s="135">
        <v>113.32</v>
      </c>
      <c r="AK27" s="167">
        <v>10.92</v>
      </c>
      <c r="AL27" s="135">
        <v>188.35</v>
      </c>
      <c r="AM27" s="167">
        <v>19.25</v>
      </c>
      <c r="AN27" s="135">
        <v>163.78</v>
      </c>
      <c r="AO27" s="167">
        <v>21.08</v>
      </c>
      <c r="AP27" s="136">
        <f t="shared" si="11"/>
        <v>478.197</v>
      </c>
      <c r="AQ27" s="169">
        <f t="shared" si="6"/>
        <v>65.82112222024276</v>
      </c>
      <c r="AR27" s="114">
        <f t="shared" si="12"/>
        <v>247.77777500000005</v>
      </c>
      <c r="AS27" s="176">
        <f t="shared" si="7"/>
        <v>324564.10747250007</v>
      </c>
    </row>
    <row r="28" spans="1:45" ht="12.75" customHeight="1">
      <c r="A28" s="207" t="s">
        <v>203</v>
      </c>
      <c r="B28" s="208"/>
      <c r="C28" s="209"/>
      <c r="D28" s="210"/>
      <c r="E28" s="211">
        <f>C28*0.0373</f>
        <v>0</v>
      </c>
      <c r="F28" s="212"/>
      <c r="G28" s="213"/>
      <c r="H28" s="213"/>
      <c r="I28" s="213"/>
      <c r="J28" s="214"/>
      <c r="K28" s="215"/>
      <c r="L28" s="216"/>
      <c r="M28" s="217"/>
      <c r="N28" s="218"/>
      <c r="O28" s="216"/>
      <c r="P28" s="219"/>
      <c r="Q28" s="220"/>
      <c r="R28" s="216"/>
      <c r="S28" s="219"/>
      <c r="T28" s="220"/>
      <c r="U28" s="211"/>
      <c r="V28" s="213"/>
      <c r="W28" s="221"/>
      <c r="X28" s="222"/>
      <c r="Y28" s="213"/>
      <c r="Z28" s="221"/>
      <c r="AA28" s="211"/>
      <c r="AB28" s="213"/>
      <c r="AC28" s="221"/>
      <c r="AD28" s="211"/>
      <c r="AE28" s="213"/>
      <c r="AF28" s="221"/>
      <c r="AG28" s="222"/>
      <c r="AH28" s="223"/>
      <c r="AI28" s="224"/>
      <c r="AJ28" s="223"/>
      <c r="AK28" s="224"/>
      <c r="AL28" s="223"/>
      <c r="AM28" s="224"/>
      <c r="AN28" s="223">
        <v>504.57</v>
      </c>
      <c r="AO28" s="224">
        <v>48.234</v>
      </c>
      <c r="AP28" s="225">
        <f t="shared" si="11"/>
        <v>0</v>
      </c>
      <c r="AQ28" s="226">
        <f t="shared" si="6"/>
        <v>0</v>
      </c>
      <c r="AR28" s="227">
        <f t="shared" si="12"/>
        <v>0</v>
      </c>
      <c r="AS28" s="228">
        <f>AR28*1309.9</f>
        <v>0</v>
      </c>
    </row>
    <row r="29" spans="1:45" ht="12.75" customHeight="1">
      <c r="A29" s="39" t="s">
        <v>18</v>
      </c>
      <c r="B29" s="36">
        <v>4479.7</v>
      </c>
      <c r="C29" s="36">
        <v>4479.7</v>
      </c>
      <c r="D29" s="177"/>
      <c r="E29" s="55">
        <f t="shared" si="0"/>
        <v>167.09281</v>
      </c>
      <c r="F29" s="14">
        <v>414.7</v>
      </c>
      <c r="G29" s="13">
        <v>203.26</v>
      </c>
      <c r="H29" s="13">
        <v>341.67</v>
      </c>
      <c r="I29" s="155">
        <v>437.93</v>
      </c>
      <c r="J29" s="161">
        <v>421.65</v>
      </c>
      <c r="K29" s="2">
        <v>82.75</v>
      </c>
      <c r="L29" s="138">
        <f>K29/$E29*100</f>
        <v>49.523375661705614</v>
      </c>
      <c r="M29" s="74">
        <v>397.223</v>
      </c>
      <c r="N29" s="2">
        <v>103.198</v>
      </c>
      <c r="O29" s="138">
        <f t="shared" si="13"/>
        <v>61.76088606086642</v>
      </c>
      <c r="P29" s="74">
        <v>332.197</v>
      </c>
      <c r="Q29" s="2">
        <v>170.492</v>
      </c>
      <c r="R29" s="138">
        <f t="shared" si="3"/>
        <v>102.03431254761949</v>
      </c>
      <c r="S29" s="74">
        <v>422.87</v>
      </c>
      <c r="T29" s="2">
        <v>146.158</v>
      </c>
      <c r="U29" s="139">
        <f t="shared" si="4"/>
        <v>87.4711485191972</v>
      </c>
      <c r="V29" s="53">
        <v>357.15</v>
      </c>
      <c r="W29" s="52">
        <v>170.764</v>
      </c>
      <c r="X29" s="56">
        <f t="shared" si="5"/>
        <v>102.19709633227187</v>
      </c>
      <c r="Y29" s="53">
        <v>344.01</v>
      </c>
      <c r="Z29" s="52">
        <v>120.849</v>
      </c>
      <c r="AA29" s="56">
        <f t="shared" si="8"/>
        <v>72.32447643917175</v>
      </c>
      <c r="AB29" s="53">
        <v>401.803</v>
      </c>
      <c r="AC29" s="52">
        <v>116.655</v>
      </c>
      <c r="AD29" s="167">
        <f t="shared" si="9"/>
        <v>69.8144941125833</v>
      </c>
      <c r="AE29" s="53">
        <v>342.807</v>
      </c>
      <c r="AF29" s="52">
        <v>40.039</v>
      </c>
      <c r="AG29" s="56">
        <f t="shared" si="10"/>
        <v>23.962132182707325</v>
      </c>
      <c r="AH29" s="135">
        <v>381.493</v>
      </c>
      <c r="AI29" s="167">
        <v>35.48</v>
      </c>
      <c r="AJ29" s="135">
        <v>205.31</v>
      </c>
      <c r="AK29" s="167">
        <v>18.923</v>
      </c>
      <c r="AL29" s="135">
        <v>356.14</v>
      </c>
      <c r="AM29" s="167">
        <v>32.86</v>
      </c>
      <c r="AN29" s="135">
        <v>381.97</v>
      </c>
      <c r="AO29" s="167">
        <v>38.44</v>
      </c>
      <c r="AP29" s="136">
        <f t="shared" si="11"/>
        <v>804.747</v>
      </c>
      <c r="AQ29" s="169">
        <f t="shared" si="6"/>
        <v>68.14072370917697</v>
      </c>
      <c r="AR29" s="114">
        <f t="shared" si="12"/>
        <v>372.6419199999998</v>
      </c>
      <c r="AS29" s="176">
        <f t="shared" si="7"/>
        <v>488123.6510079998</v>
      </c>
    </row>
    <row r="30" spans="1:45" ht="12.75" customHeight="1">
      <c r="A30" s="40" t="s">
        <v>35</v>
      </c>
      <c r="B30" s="35">
        <v>2669.3</v>
      </c>
      <c r="C30" s="35">
        <v>2669.3</v>
      </c>
      <c r="D30" s="177"/>
      <c r="E30" s="57">
        <f t="shared" si="0"/>
        <v>99.56489</v>
      </c>
      <c r="F30" s="14">
        <v>327.95</v>
      </c>
      <c r="G30" s="13">
        <v>164.28</v>
      </c>
      <c r="H30" s="13">
        <v>277.24</v>
      </c>
      <c r="I30" s="155">
        <v>285.2</v>
      </c>
      <c r="J30" s="161">
        <v>288.04</v>
      </c>
      <c r="K30" s="2">
        <v>33.667</v>
      </c>
      <c r="L30" s="138">
        <f>K30/$E30*100</f>
        <v>33.8141286551916</v>
      </c>
      <c r="M30" s="74">
        <v>284.56</v>
      </c>
      <c r="N30" s="2">
        <v>78.228</v>
      </c>
      <c r="O30" s="138">
        <f t="shared" si="13"/>
        <v>78.56986534108559</v>
      </c>
      <c r="P30" s="74">
        <v>257.62</v>
      </c>
      <c r="Q30" s="2">
        <v>103.71</v>
      </c>
      <c r="R30" s="138">
        <f t="shared" si="3"/>
        <v>104.16322460658571</v>
      </c>
      <c r="S30" s="74">
        <v>301.517</v>
      </c>
      <c r="T30" s="2">
        <v>85.782</v>
      </c>
      <c r="U30" s="139">
        <f t="shared" si="4"/>
        <v>86.15687718833416</v>
      </c>
      <c r="V30" s="53">
        <v>275.51</v>
      </c>
      <c r="W30" s="52">
        <v>113.097</v>
      </c>
      <c r="X30" s="56">
        <f t="shared" si="5"/>
        <v>113.59124687427465</v>
      </c>
      <c r="Y30" s="53">
        <v>249.41</v>
      </c>
      <c r="Z30" s="52">
        <v>72.144</v>
      </c>
      <c r="AA30" s="56">
        <f t="shared" si="8"/>
        <v>72.45927756260264</v>
      </c>
      <c r="AB30" s="53">
        <v>254.89</v>
      </c>
      <c r="AC30" s="52">
        <v>60.223</v>
      </c>
      <c r="AD30" s="167">
        <f t="shared" si="9"/>
        <v>60.48618142399393</v>
      </c>
      <c r="AE30" s="53">
        <v>222.09</v>
      </c>
      <c r="AF30" s="52">
        <v>22.493</v>
      </c>
      <c r="AG30" s="56">
        <f t="shared" si="10"/>
        <v>22.59129699234338</v>
      </c>
      <c r="AH30" s="135">
        <v>231.73</v>
      </c>
      <c r="AI30" s="167">
        <v>17.38</v>
      </c>
      <c r="AJ30" s="135">
        <v>125.6</v>
      </c>
      <c r="AK30" s="167">
        <v>9.66</v>
      </c>
      <c r="AL30" s="135">
        <v>216.51</v>
      </c>
      <c r="AM30" s="167">
        <v>16.14</v>
      </c>
      <c r="AN30" s="135">
        <v>237.71</v>
      </c>
      <c r="AO30" s="167">
        <v>19.29</v>
      </c>
      <c r="AP30" s="136">
        <f t="shared" si="11"/>
        <v>483.562</v>
      </c>
      <c r="AQ30" s="169">
        <f t="shared" si="6"/>
        <v>68.65510020650854</v>
      </c>
      <c r="AR30" s="114">
        <f t="shared" si="12"/>
        <v>218.45960500000004</v>
      </c>
      <c r="AS30" s="176">
        <f t="shared" si="7"/>
        <v>286160.2365895001</v>
      </c>
    </row>
    <row r="31" spans="1:45" ht="12.75" customHeight="1">
      <c r="A31" s="39" t="s">
        <v>19</v>
      </c>
      <c r="B31" s="150">
        <v>3196.8</v>
      </c>
      <c r="C31" s="36">
        <v>3156.4</v>
      </c>
      <c r="D31" s="177">
        <v>40.40000000000009</v>
      </c>
      <c r="E31" s="55">
        <f t="shared" si="0"/>
        <v>117.73372</v>
      </c>
      <c r="F31" s="14">
        <v>387.4</v>
      </c>
      <c r="G31" s="13">
        <v>178.127</v>
      </c>
      <c r="H31" s="13">
        <v>312.378</v>
      </c>
      <c r="I31" s="155">
        <v>364.303</v>
      </c>
      <c r="J31" s="161">
        <v>329.263</v>
      </c>
      <c r="K31" s="2">
        <v>38</v>
      </c>
      <c r="L31" s="138">
        <f>K31/$E31*100</f>
        <v>32.276224687370785</v>
      </c>
      <c r="M31" s="74">
        <v>330.533</v>
      </c>
      <c r="N31" s="2">
        <v>65.037</v>
      </c>
      <c r="O31" s="138">
        <f t="shared" si="13"/>
        <v>55.24075855243511</v>
      </c>
      <c r="P31" s="74">
        <v>282.533</v>
      </c>
      <c r="Q31" s="2">
        <v>104.626</v>
      </c>
      <c r="R31" s="138">
        <f t="shared" si="3"/>
        <v>88.86663905633831</v>
      </c>
      <c r="S31" s="74">
        <v>340.6</v>
      </c>
      <c r="T31" s="2">
        <v>96.885</v>
      </c>
      <c r="U31" s="139">
        <f t="shared" si="4"/>
        <v>82.29163233778733</v>
      </c>
      <c r="V31" s="53">
        <v>306.057</v>
      </c>
      <c r="W31" s="52">
        <v>111.727</v>
      </c>
      <c r="X31" s="56">
        <f t="shared" si="5"/>
        <v>94.89804620120726</v>
      </c>
      <c r="Y31" s="53">
        <v>301.877</v>
      </c>
      <c r="Z31" s="52">
        <v>75.54</v>
      </c>
      <c r="AA31" s="56">
        <f t="shared" si="8"/>
        <v>64.16173718115762</v>
      </c>
      <c r="AB31" s="53">
        <v>347.533</v>
      </c>
      <c r="AC31" s="52">
        <v>56.562</v>
      </c>
      <c r="AD31" s="167">
        <f t="shared" si="9"/>
        <v>48.04231107281754</v>
      </c>
      <c r="AE31" s="53">
        <v>298.543</v>
      </c>
      <c r="AF31" s="52">
        <v>15.992</v>
      </c>
      <c r="AG31" s="56">
        <f t="shared" si="10"/>
        <v>13.583194347379834</v>
      </c>
      <c r="AH31" s="135">
        <v>301.11</v>
      </c>
      <c r="AI31" s="167">
        <v>18.37</v>
      </c>
      <c r="AJ31" s="135">
        <v>162</v>
      </c>
      <c r="AK31" s="167">
        <v>9.437</v>
      </c>
      <c r="AL31" s="135">
        <v>283.596</v>
      </c>
      <c r="AM31" s="167">
        <v>15.68</v>
      </c>
      <c r="AN31" s="135">
        <v>320.356</v>
      </c>
      <c r="AO31" s="167">
        <v>18.65</v>
      </c>
      <c r="AP31" s="136">
        <f t="shared" si="11"/>
        <v>467.48400000000004</v>
      </c>
      <c r="AQ31" s="169">
        <f t="shared" si="6"/>
        <v>58.222168636139244</v>
      </c>
      <c r="AR31" s="114">
        <f t="shared" si="12"/>
        <v>344.306165</v>
      </c>
      <c r="AS31" s="176">
        <f t="shared" si="7"/>
        <v>451006.64553350006</v>
      </c>
    </row>
    <row r="32" spans="1:45" ht="12.75" customHeight="1">
      <c r="A32" s="39" t="s">
        <v>104</v>
      </c>
      <c r="B32" s="36">
        <v>3390.4</v>
      </c>
      <c r="C32" s="36">
        <v>3390.4</v>
      </c>
      <c r="D32" s="177"/>
      <c r="E32" s="26">
        <f t="shared" si="0"/>
        <v>126.46192</v>
      </c>
      <c r="F32" s="14"/>
      <c r="G32" s="13"/>
      <c r="H32" s="13"/>
      <c r="I32" s="155"/>
      <c r="J32" s="162"/>
      <c r="K32" s="2"/>
      <c r="L32" s="66"/>
      <c r="M32" s="65"/>
      <c r="N32" s="2"/>
      <c r="O32" s="66"/>
      <c r="P32" s="65">
        <v>358.902</v>
      </c>
      <c r="Q32" s="2">
        <v>108.252</v>
      </c>
      <c r="R32" s="66">
        <f t="shared" si="3"/>
        <v>85.60047166767671</v>
      </c>
      <c r="S32" s="65">
        <v>437.185</v>
      </c>
      <c r="T32" s="2">
        <v>99.734</v>
      </c>
      <c r="U32" s="140">
        <f t="shared" si="4"/>
        <v>78.86484722041227</v>
      </c>
      <c r="V32" s="53">
        <v>384</v>
      </c>
      <c r="W32" s="52">
        <v>113.64</v>
      </c>
      <c r="X32" s="56">
        <f t="shared" si="5"/>
        <v>89.86104275500483</v>
      </c>
      <c r="Y32" s="53">
        <v>358.72</v>
      </c>
      <c r="Z32" s="52">
        <v>82.656</v>
      </c>
      <c r="AA32" s="56">
        <f t="shared" si="8"/>
        <v>65.36038674725167</v>
      </c>
      <c r="AB32" s="53">
        <v>405.445</v>
      </c>
      <c r="AC32" s="52">
        <v>77.096</v>
      </c>
      <c r="AD32" s="167">
        <f t="shared" si="9"/>
        <v>60.96380633790789</v>
      </c>
      <c r="AE32" s="53">
        <v>357.971</v>
      </c>
      <c r="AF32" s="52">
        <v>31.335</v>
      </c>
      <c r="AG32" s="56">
        <f t="shared" si="10"/>
        <v>24.778209914889793</v>
      </c>
      <c r="AH32" s="135">
        <v>364.673</v>
      </c>
      <c r="AI32" s="167">
        <v>33.805</v>
      </c>
      <c r="AJ32" s="135">
        <v>210.24</v>
      </c>
      <c r="AK32" s="167">
        <v>18.01</v>
      </c>
      <c r="AL32" s="135">
        <v>359.757</v>
      </c>
      <c r="AM32" s="167">
        <v>32.38</v>
      </c>
      <c r="AN32" s="135">
        <v>351.946</v>
      </c>
      <c r="AO32" s="167">
        <v>36.093</v>
      </c>
      <c r="AP32" s="136">
        <f t="shared" si="11"/>
        <v>412.979</v>
      </c>
      <c r="AQ32" s="169">
        <f t="shared" si="6"/>
        <v>63.44175912137556</v>
      </c>
      <c r="AR32" s="114">
        <f t="shared" si="12"/>
        <v>323.62577333333337</v>
      </c>
      <c r="AS32" s="176">
        <f t="shared" si="7"/>
        <v>423917.40048933343</v>
      </c>
    </row>
    <row r="33" spans="1:45" ht="12.75" customHeight="1">
      <c r="A33" s="39" t="s">
        <v>89</v>
      </c>
      <c r="B33" s="150">
        <v>2557.6</v>
      </c>
      <c r="C33" s="36">
        <v>2510.6</v>
      </c>
      <c r="D33" s="177">
        <v>47</v>
      </c>
      <c r="E33" s="26">
        <f t="shared" si="0"/>
        <v>93.64538</v>
      </c>
      <c r="F33" s="14">
        <v>291.06</v>
      </c>
      <c r="G33" s="13">
        <v>125.61</v>
      </c>
      <c r="H33" s="13">
        <v>235.37</v>
      </c>
      <c r="I33" s="155">
        <v>251.361</v>
      </c>
      <c r="J33" s="162">
        <v>270.6</v>
      </c>
      <c r="K33" s="2">
        <v>3.89</v>
      </c>
      <c r="L33" s="66">
        <f>K33/$E33*100</f>
        <v>4.153968941126621</v>
      </c>
      <c r="M33" s="65">
        <v>299.86</v>
      </c>
      <c r="N33" s="2">
        <v>41.809</v>
      </c>
      <c r="O33" s="66">
        <f>N33/$E33*100</f>
        <v>44.64608932122439</v>
      </c>
      <c r="P33" s="65">
        <v>254.91</v>
      </c>
      <c r="Q33" s="2">
        <v>67.418</v>
      </c>
      <c r="R33" s="66">
        <f t="shared" si="3"/>
        <v>71.99287354058471</v>
      </c>
      <c r="S33" s="65">
        <v>325.13</v>
      </c>
      <c r="T33" s="2">
        <v>61.877</v>
      </c>
      <c r="U33" s="140">
        <f t="shared" si="4"/>
        <v>66.07587048074342</v>
      </c>
      <c r="V33" s="53">
        <v>290.07</v>
      </c>
      <c r="W33" s="52">
        <v>70.218</v>
      </c>
      <c r="X33" s="56">
        <f t="shared" si="5"/>
        <v>74.98287689152417</v>
      </c>
      <c r="Y33" s="53">
        <v>279.91</v>
      </c>
      <c r="Z33" s="52">
        <v>51.05</v>
      </c>
      <c r="AA33" s="56">
        <f t="shared" si="8"/>
        <v>54.51416823766425</v>
      </c>
      <c r="AB33" s="53">
        <v>298.51</v>
      </c>
      <c r="AC33" s="52">
        <v>49.057</v>
      </c>
      <c r="AD33" s="167">
        <f t="shared" si="9"/>
        <v>52.385926566799135</v>
      </c>
      <c r="AE33" s="53">
        <v>230.331</v>
      </c>
      <c r="AF33" s="52">
        <v>14.51</v>
      </c>
      <c r="AG33" s="56">
        <f t="shared" si="10"/>
        <v>15.49462450790418</v>
      </c>
      <c r="AH33" s="135">
        <v>250.54</v>
      </c>
      <c r="AI33" s="167">
        <v>12.78</v>
      </c>
      <c r="AJ33" s="135">
        <v>155.23</v>
      </c>
      <c r="AK33" s="167">
        <v>7.66</v>
      </c>
      <c r="AL33" s="135">
        <v>267.514</v>
      </c>
      <c r="AM33" s="167">
        <v>12.826</v>
      </c>
      <c r="AN33" s="135">
        <v>240.319</v>
      </c>
      <c r="AO33" s="167">
        <v>12.498</v>
      </c>
      <c r="AP33" s="136">
        <f t="shared" si="11"/>
        <v>297.952</v>
      </c>
      <c r="AQ33" s="169">
        <f t="shared" si="6"/>
        <v>46.09397174745834</v>
      </c>
      <c r="AR33" s="114">
        <f t="shared" si="12"/>
        <v>353.363535</v>
      </c>
      <c r="AS33" s="176">
        <f t="shared" si="7"/>
        <v>462870.8944965</v>
      </c>
    </row>
    <row r="34" spans="1:45" ht="12.75" customHeight="1">
      <c r="A34" s="39" t="s">
        <v>95</v>
      </c>
      <c r="B34" s="36">
        <v>3195.2</v>
      </c>
      <c r="C34" s="36">
        <v>3195.2</v>
      </c>
      <c r="D34" s="177"/>
      <c r="E34" s="26">
        <f t="shared" si="0"/>
        <v>119.18096</v>
      </c>
      <c r="F34" s="14"/>
      <c r="G34" s="13"/>
      <c r="H34" s="13"/>
      <c r="I34" s="155"/>
      <c r="J34" s="162"/>
      <c r="K34" s="2"/>
      <c r="L34" s="66"/>
      <c r="M34" s="65">
        <v>310.56</v>
      </c>
      <c r="N34" s="2">
        <v>62.838</v>
      </c>
      <c r="O34" s="66">
        <f>N34/$E34*100</f>
        <v>52.72486477705836</v>
      </c>
      <c r="P34" s="65">
        <v>260.373</v>
      </c>
      <c r="Q34" s="2">
        <v>100.995</v>
      </c>
      <c r="R34" s="66">
        <f t="shared" si="3"/>
        <v>84.74088478562348</v>
      </c>
      <c r="S34" s="65">
        <v>322.575</v>
      </c>
      <c r="T34" s="2">
        <v>92.817</v>
      </c>
      <c r="U34" s="140">
        <f t="shared" si="4"/>
        <v>77.87905047920405</v>
      </c>
      <c r="V34" s="53">
        <v>301.261</v>
      </c>
      <c r="W34" s="52">
        <v>115.936</v>
      </c>
      <c r="X34" s="56">
        <f t="shared" si="5"/>
        <v>97.27728321705078</v>
      </c>
      <c r="Y34" s="53">
        <v>270.948</v>
      </c>
      <c r="Z34" s="52">
        <v>88.387</v>
      </c>
      <c r="AA34" s="56">
        <f t="shared" si="8"/>
        <v>74.16201379817716</v>
      </c>
      <c r="AB34" s="53">
        <v>296.177</v>
      </c>
      <c r="AC34" s="52">
        <v>70.937</v>
      </c>
      <c r="AD34" s="167">
        <f t="shared" si="9"/>
        <v>59.520413327766455</v>
      </c>
      <c r="AE34" s="53">
        <v>255.536</v>
      </c>
      <c r="AF34" s="52">
        <v>23.59</v>
      </c>
      <c r="AG34" s="56">
        <f t="shared" si="10"/>
        <v>19.793430091517976</v>
      </c>
      <c r="AH34" s="135">
        <v>328.261</v>
      </c>
      <c r="AI34" s="167">
        <v>16.529</v>
      </c>
      <c r="AJ34" s="135">
        <v>180.22</v>
      </c>
      <c r="AK34" s="167">
        <v>9.067</v>
      </c>
      <c r="AL34" s="135">
        <v>305.359</v>
      </c>
      <c r="AM34" s="167">
        <v>15.033</v>
      </c>
      <c r="AN34" s="135">
        <v>299.984</v>
      </c>
      <c r="AO34" s="167">
        <v>17.01</v>
      </c>
      <c r="AP34" s="136">
        <f t="shared" si="11"/>
        <v>462.683</v>
      </c>
      <c r="AQ34" s="169">
        <f t="shared" si="6"/>
        <v>63.75778719784004</v>
      </c>
      <c r="AR34" s="114">
        <f t="shared" si="12"/>
        <v>302.35672</v>
      </c>
      <c r="AS34" s="176">
        <f t="shared" si="7"/>
        <v>396057.06752800004</v>
      </c>
    </row>
    <row r="35" spans="1:45" ht="12.75" customHeight="1">
      <c r="A35" s="39" t="s">
        <v>96</v>
      </c>
      <c r="B35" s="36">
        <v>2498.3</v>
      </c>
      <c r="C35" s="36">
        <v>2498.3</v>
      </c>
      <c r="D35" s="177"/>
      <c r="E35" s="55">
        <f t="shared" si="0"/>
        <v>93.18659000000001</v>
      </c>
      <c r="F35" s="14"/>
      <c r="G35" s="13"/>
      <c r="H35" s="13"/>
      <c r="I35" s="155"/>
      <c r="J35" s="161"/>
      <c r="K35" s="2"/>
      <c r="L35" s="138"/>
      <c r="M35" s="74">
        <v>237.97</v>
      </c>
      <c r="N35" s="2">
        <v>57.332</v>
      </c>
      <c r="O35" s="138">
        <f>N35/$E35*100</f>
        <v>61.523873767674075</v>
      </c>
      <c r="P35" s="74">
        <v>181.96</v>
      </c>
      <c r="Q35" s="2">
        <v>91.679</v>
      </c>
      <c r="R35" s="138">
        <f t="shared" si="3"/>
        <v>98.38218138468206</v>
      </c>
      <c r="S35" s="74">
        <v>230.32</v>
      </c>
      <c r="T35" s="2">
        <v>81.539</v>
      </c>
      <c r="U35" s="139">
        <f t="shared" si="4"/>
        <v>87.50078739870189</v>
      </c>
      <c r="V35" s="53">
        <v>194.41</v>
      </c>
      <c r="W35" s="52">
        <v>95.759</v>
      </c>
      <c r="X35" s="56">
        <f t="shared" si="5"/>
        <v>102.76049375773917</v>
      </c>
      <c r="Y35" s="53">
        <v>163.97</v>
      </c>
      <c r="Z35" s="52">
        <v>71.042</v>
      </c>
      <c r="AA35" s="56">
        <f t="shared" si="8"/>
        <v>76.23629108007923</v>
      </c>
      <c r="AB35" s="53">
        <v>196.363</v>
      </c>
      <c r="AC35" s="52">
        <v>57.093</v>
      </c>
      <c r="AD35" s="167">
        <f t="shared" si="9"/>
        <v>61.26739909680137</v>
      </c>
      <c r="AE35" s="53">
        <v>169.78</v>
      </c>
      <c r="AF35" s="52">
        <v>15.087</v>
      </c>
      <c r="AG35" s="56">
        <f t="shared" si="10"/>
        <v>16.190097738311916</v>
      </c>
      <c r="AH35" s="135">
        <v>209.143</v>
      </c>
      <c r="AI35" s="167">
        <v>11.13</v>
      </c>
      <c r="AJ35" s="135">
        <v>117.96</v>
      </c>
      <c r="AK35" s="167">
        <v>6.51</v>
      </c>
      <c r="AL35" s="135">
        <v>210.81</v>
      </c>
      <c r="AM35" s="167">
        <v>11.78</v>
      </c>
      <c r="AN35" s="135">
        <v>211.29</v>
      </c>
      <c r="AO35" s="167">
        <v>11.88</v>
      </c>
      <c r="AP35" s="136">
        <f t="shared" si="11"/>
        <v>387.992</v>
      </c>
      <c r="AQ35" s="169">
        <f t="shared" si="6"/>
        <v>69.66728949795397</v>
      </c>
      <c r="AR35" s="114">
        <f t="shared" si="12"/>
        <v>197.86213000000004</v>
      </c>
      <c r="AS35" s="176">
        <f t="shared" si="7"/>
        <v>259179.60408700007</v>
      </c>
    </row>
    <row r="36" spans="1:45" ht="12.75" customHeight="1">
      <c r="A36" s="39" t="s">
        <v>34</v>
      </c>
      <c r="B36" s="36">
        <v>2523.4</v>
      </c>
      <c r="C36" s="36">
        <v>2523.4</v>
      </c>
      <c r="D36" s="177"/>
      <c r="E36" s="55">
        <f t="shared" si="0"/>
        <v>94.12282</v>
      </c>
      <c r="F36" s="14">
        <v>286.16</v>
      </c>
      <c r="G36" s="13">
        <v>149.76</v>
      </c>
      <c r="H36" s="13">
        <v>279.81</v>
      </c>
      <c r="I36" s="155">
        <v>336.56</v>
      </c>
      <c r="J36" s="161">
        <v>301.72</v>
      </c>
      <c r="K36" s="2">
        <v>15.251</v>
      </c>
      <c r="L36" s="138">
        <f>K36/$E36*100</f>
        <v>16.203296926292687</v>
      </c>
      <c r="M36" s="74">
        <v>286.8</v>
      </c>
      <c r="N36" s="2">
        <v>62.79</v>
      </c>
      <c r="O36" s="138">
        <f>N36/$E36*100</f>
        <v>66.71070841268887</v>
      </c>
      <c r="P36" s="74">
        <v>270.42</v>
      </c>
      <c r="Q36" s="2">
        <v>95.805</v>
      </c>
      <c r="R36" s="138">
        <f t="shared" si="3"/>
        <v>101.78721802002957</v>
      </c>
      <c r="S36" s="74">
        <v>314.927</v>
      </c>
      <c r="T36" s="2">
        <v>86.292</v>
      </c>
      <c r="U36" s="139">
        <f t="shared" si="4"/>
        <v>91.68021102640147</v>
      </c>
      <c r="V36" s="53">
        <v>302.07</v>
      </c>
      <c r="W36" s="52">
        <v>100.885</v>
      </c>
      <c r="X36" s="56">
        <f t="shared" si="5"/>
        <v>107.18442137624011</v>
      </c>
      <c r="Y36" s="53">
        <v>285.54</v>
      </c>
      <c r="Z36" s="52">
        <v>73.984</v>
      </c>
      <c r="AA36" s="56">
        <f t="shared" si="8"/>
        <v>78.603679745252</v>
      </c>
      <c r="AB36" s="53">
        <v>323.63</v>
      </c>
      <c r="AC36" s="52">
        <v>64.528</v>
      </c>
      <c r="AD36" s="167">
        <f t="shared" si="9"/>
        <v>68.55723192314042</v>
      </c>
      <c r="AE36" s="53">
        <v>173.62</v>
      </c>
      <c r="AF36" s="52">
        <v>9.419</v>
      </c>
      <c r="AG36" s="56">
        <f t="shared" si="10"/>
        <v>10.007137482706106</v>
      </c>
      <c r="AH36" s="135">
        <v>325.9</v>
      </c>
      <c r="AI36" s="167">
        <v>16.06</v>
      </c>
      <c r="AJ36" s="135">
        <v>177.37</v>
      </c>
      <c r="AK36" s="167">
        <v>8.68</v>
      </c>
      <c r="AL36" s="135">
        <v>306.61</v>
      </c>
      <c r="AM36" s="167">
        <v>15</v>
      </c>
      <c r="AN36" s="135">
        <v>313.95</v>
      </c>
      <c r="AO36" s="167">
        <v>15.75</v>
      </c>
      <c r="AP36" s="136">
        <f t="shared" si="11"/>
        <v>422.662</v>
      </c>
      <c r="AQ36" s="169">
        <f t="shared" si="6"/>
        <v>66.34084592875564</v>
      </c>
      <c r="AR36" s="114">
        <f t="shared" si="12"/>
        <v>221.766615</v>
      </c>
      <c r="AS36" s="176">
        <f t="shared" si="7"/>
        <v>290492.0889885</v>
      </c>
    </row>
    <row r="37" spans="1:45" s="95" customFormat="1" ht="12.75" customHeight="1">
      <c r="A37" s="39" t="s">
        <v>126</v>
      </c>
      <c r="B37" s="150">
        <v>7194.6</v>
      </c>
      <c r="C37" s="77">
        <v>4786.5</v>
      </c>
      <c r="D37" s="177">
        <v>2408.1000000000004</v>
      </c>
      <c r="E37" s="78">
        <f t="shared" si="0"/>
        <v>178.53645</v>
      </c>
      <c r="F37" s="141"/>
      <c r="G37" s="141"/>
      <c r="H37" s="141"/>
      <c r="I37" s="157"/>
      <c r="J37" s="163"/>
      <c r="K37" s="79"/>
      <c r="L37" s="143"/>
      <c r="M37" s="108"/>
      <c r="N37" s="109"/>
      <c r="O37" s="143"/>
      <c r="P37" s="82"/>
      <c r="Q37" s="83"/>
      <c r="R37" s="143"/>
      <c r="S37" s="82"/>
      <c r="T37" s="83"/>
      <c r="U37" s="78"/>
      <c r="V37" s="53">
        <v>626.017</v>
      </c>
      <c r="W37" s="52">
        <v>126.989</v>
      </c>
      <c r="X37" s="56">
        <f t="shared" si="5"/>
        <v>71.12777250807888</v>
      </c>
      <c r="Y37" s="53">
        <v>551.903</v>
      </c>
      <c r="Z37" s="52">
        <v>88.267</v>
      </c>
      <c r="AA37" s="56">
        <f t="shared" si="8"/>
        <v>49.439204151309156</v>
      </c>
      <c r="AB37" s="53">
        <v>546.207</v>
      </c>
      <c r="AC37" s="52">
        <v>115.835</v>
      </c>
      <c r="AD37" s="167">
        <f t="shared" si="9"/>
        <v>64.8803087548789</v>
      </c>
      <c r="AE37" s="53">
        <v>344.743</v>
      </c>
      <c r="AF37" s="52">
        <v>67.604</v>
      </c>
      <c r="AG37" s="56">
        <f t="shared" si="10"/>
        <v>37.86565712491763</v>
      </c>
      <c r="AH37" s="135">
        <v>407.33</v>
      </c>
      <c r="AI37" s="167">
        <v>55.62</v>
      </c>
      <c r="AJ37" s="135">
        <v>229.12</v>
      </c>
      <c r="AK37" s="167">
        <v>27.768</v>
      </c>
      <c r="AL37" s="135">
        <v>399.55</v>
      </c>
      <c r="AM37" s="167">
        <v>51.683</v>
      </c>
      <c r="AN37" s="135">
        <v>305.52</v>
      </c>
      <c r="AO37" s="167">
        <v>40.793</v>
      </c>
      <c r="AP37" s="136">
        <f t="shared" si="11"/>
        <v>398.695</v>
      </c>
      <c r="AQ37" s="170">
        <f t="shared" si="6"/>
        <v>46.36182135356673</v>
      </c>
      <c r="AR37" s="145">
        <f t="shared" si="12"/>
        <v>670.3459000000001</v>
      </c>
      <c r="AS37" s="190">
        <f t="shared" si="7"/>
        <v>878086.0944100003</v>
      </c>
    </row>
    <row r="38" spans="1:45" ht="12.75" customHeight="1">
      <c r="A38" s="76" t="s">
        <v>119</v>
      </c>
      <c r="B38" s="77">
        <v>2034.3</v>
      </c>
      <c r="C38" s="77">
        <v>2034.3</v>
      </c>
      <c r="D38" s="177"/>
      <c r="E38" s="78">
        <f t="shared" si="0"/>
        <v>75.87939</v>
      </c>
      <c r="F38" s="89"/>
      <c r="G38" s="141"/>
      <c r="H38" s="141"/>
      <c r="I38" s="157"/>
      <c r="J38" s="163"/>
      <c r="K38" s="79"/>
      <c r="L38" s="142"/>
      <c r="M38" s="80"/>
      <c r="N38" s="81"/>
      <c r="O38" s="142"/>
      <c r="P38" s="82"/>
      <c r="Q38" s="83"/>
      <c r="R38" s="142"/>
      <c r="S38" s="82"/>
      <c r="T38" s="83"/>
      <c r="U38" s="78"/>
      <c r="V38" s="53">
        <v>119.8</v>
      </c>
      <c r="W38" s="52">
        <v>46.905</v>
      </c>
      <c r="X38" s="56">
        <f t="shared" si="5"/>
        <v>61.81520436577047</v>
      </c>
      <c r="Y38" s="53">
        <v>182.7</v>
      </c>
      <c r="Z38" s="52">
        <v>51.678</v>
      </c>
      <c r="AA38" s="56">
        <f t="shared" si="8"/>
        <v>68.1054499779189</v>
      </c>
      <c r="AB38" s="53">
        <v>201.09</v>
      </c>
      <c r="AC38" s="52">
        <v>47.648</v>
      </c>
      <c r="AD38" s="167">
        <f t="shared" si="9"/>
        <v>62.79438988637099</v>
      </c>
      <c r="AE38" s="53">
        <v>72.01</v>
      </c>
      <c r="AF38" s="52">
        <v>14.509</v>
      </c>
      <c r="AG38" s="56">
        <f t="shared" si="10"/>
        <v>19.121134210488513</v>
      </c>
      <c r="AH38" s="135">
        <v>179.1</v>
      </c>
      <c r="AI38" s="167">
        <v>14.04</v>
      </c>
      <c r="AJ38" s="135">
        <v>51.48</v>
      </c>
      <c r="AK38" s="167">
        <v>6.86</v>
      </c>
      <c r="AL38" s="135">
        <v>173.07</v>
      </c>
      <c r="AM38" s="167">
        <v>13.35</v>
      </c>
      <c r="AN38" s="135">
        <v>155.47</v>
      </c>
      <c r="AO38" s="167">
        <v>16.09</v>
      </c>
      <c r="AP38" s="136">
        <f t="shared" si="11"/>
        <v>160.74</v>
      </c>
      <c r="AQ38" s="170">
        <f t="shared" si="6"/>
        <v>48.17876105751509</v>
      </c>
      <c r="AR38" s="114">
        <f t="shared" si="12"/>
        <v>275.25148</v>
      </c>
      <c r="AS38" s="176">
        <f t="shared" si="7"/>
        <v>360551.913652</v>
      </c>
    </row>
    <row r="39" spans="1:45" ht="12.75" customHeight="1">
      <c r="A39" s="39" t="s">
        <v>105</v>
      </c>
      <c r="B39" s="150">
        <v>2083.2</v>
      </c>
      <c r="C39" s="36">
        <v>1835.6</v>
      </c>
      <c r="D39" s="177">
        <v>247.5999999999999</v>
      </c>
      <c r="E39" s="26">
        <f t="shared" si="0"/>
        <v>68.46788</v>
      </c>
      <c r="F39" s="14"/>
      <c r="G39" s="13"/>
      <c r="H39" s="13"/>
      <c r="I39" s="155"/>
      <c r="J39" s="162"/>
      <c r="K39" s="2"/>
      <c r="L39" s="66"/>
      <c r="M39" s="65"/>
      <c r="N39" s="2"/>
      <c r="O39" s="66"/>
      <c r="P39" s="65">
        <v>91.447</v>
      </c>
      <c r="Q39" s="2">
        <v>33.147</v>
      </c>
      <c r="R39" s="66">
        <f>Q39/$E39*100</f>
        <v>48.412481882015335</v>
      </c>
      <c r="S39" s="65">
        <v>198.558</v>
      </c>
      <c r="T39" s="2">
        <v>36.96</v>
      </c>
      <c r="U39" s="140">
        <f aca="true" t="shared" si="14" ref="U39:U44">T39/$E39*100</f>
        <v>53.98151658850837</v>
      </c>
      <c r="V39" s="53">
        <v>167.437</v>
      </c>
      <c r="W39" s="52">
        <v>45.376</v>
      </c>
      <c r="X39" s="56">
        <f t="shared" si="5"/>
        <v>66.27341170779641</v>
      </c>
      <c r="Y39" s="53">
        <v>161.387</v>
      </c>
      <c r="Z39" s="52">
        <v>35.129</v>
      </c>
      <c r="AA39" s="56">
        <f t="shared" si="8"/>
        <v>51.30726991985147</v>
      </c>
      <c r="AB39" s="53">
        <v>193.899</v>
      </c>
      <c r="AC39" s="52">
        <v>33.322</v>
      </c>
      <c r="AD39" s="167">
        <f t="shared" si="9"/>
        <v>48.66807618404426</v>
      </c>
      <c r="AE39" s="53">
        <v>153.397</v>
      </c>
      <c r="AF39" s="52">
        <v>12.694</v>
      </c>
      <c r="AG39" s="56">
        <f t="shared" si="10"/>
        <v>18.54008039974365</v>
      </c>
      <c r="AH39" s="135">
        <v>162.773</v>
      </c>
      <c r="AI39" s="167">
        <v>18.45</v>
      </c>
      <c r="AJ39" s="135">
        <v>72.63</v>
      </c>
      <c r="AK39" s="167">
        <v>8.918</v>
      </c>
      <c r="AL39" s="135">
        <v>99.94</v>
      </c>
      <c r="AM39" s="167">
        <v>14.104</v>
      </c>
      <c r="AN39" s="135">
        <v>156.84</v>
      </c>
      <c r="AO39" s="167">
        <v>18.231</v>
      </c>
      <c r="AP39" s="136">
        <f t="shared" si="11"/>
        <v>159.66799999999998</v>
      </c>
      <c r="AQ39" s="169">
        <f aca="true" t="shared" si="15" ref="AQ39:AQ58">AVERAGE(L39,O39,R39,U39,X39,AA39,AD39,)</f>
        <v>44.77379271370265</v>
      </c>
      <c r="AR39" s="114">
        <f t="shared" si="12"/>
        <v>264.6854933333333</v>
      </c>
      <c r="AS39" s="176">
        <f t="shared" si="7"/>
        <v>346711.5277173333</v>
      </c>
    </row>
    <row r="40" spans="1:45" ht="12.75" customHeight="1">
      <c r="A40" s="39" t="s">
        <v>36</v>
      </c>
      <c r="B40" s="150">
        <v>3380</v>
      </c>
      <c r="C40" s="36">
        <v>3238.1</v>
      </c>
      <c r="D40" s="177">
        <v>141.9000000000001</v>
      </c>
      <c r="E40" s="55">
        <f aca="true" t="shared" si="16" ref="E40:E58">C40*0.0373</f>
        <v>120.78112999999999</v>
      </c>
      <c r="F40" s="14">
        <v>346.46</v>
      </c>
      <c r="G40" s="13">
        <v>171.69</v>
      </c>
      <c r="H40" s="13">
        <v>299.34</v>
      </c>
      <c r="I40" s="155">
        <v>341.27</v>
      </c>
      <c r="J40" s="161">
        <v>301.72</v>
      </c>
      <c r="K40" s="2">
        <v>15.295</v>
      </c>
      <c r="L40" s="138">
        <f>K40/$E40*100</f>
        <v>12.663401973470526</v>
      </c>
      <c r="M40" s="74">
        <v>328.607</v>
      </c>
      <c r="N40" s="2">
        <v>63.167</v>
      </c>
      <c r="O40" s="138">
        <f>N40/$E40*100</f>
        <v>52.298732426166254</v>
      </c>
      <c r="P40" s="74">
        <v>351.117</v>
      </c>
      <c r="Q40" s="2">
        <v>96.259</v>
      </c>
      <c r="R40" s="138">
        <f>Q40/$E40*100</f>
        <v>79.69705201466488</v>
      </c>
      <c r="S40" s="74">
        <v>435.743</v>
      </c>
      <c r="T40" s="2">
        <v>87.91</v>
      </c>
      <c r="U40" s="139">
        <f t="shared" si="14"/>
        <v>72.78454838102608</v>
      </c>
      <c r="V40" s="53">
        <v>397.02</v>
      </c>
      <c r="W40" s="52">
        <v>101.384</v>
      </c>
      <c r="X40" s="56">
        <f t="shared" si="5"/>
        <v>83.94026450986178</v>
      </c>
      <c r="Y40" s="53">
        <v>346.05</v>
      </c>
      <c r="Z40" s="52">
        <v>73.442</v>
      </c>
      <c r="AA40" s="56">
        <f t="shared" si="8"/>
        <v>60.80585601409757</v>
      </c>
      <c r="AB40" s="53">
        <v>362.273</v>
      </c>
      <c r="AC40" s="52">
        <v>56.434</v>
      </c>
      <c r="AD40" s="167">
        <f t="shared" si="9"/>
        <v>46.72418613735441</v>
      </c>
      <c r="AE40" s="53">
        <v>281.673</v>
      </c>
      <c r="AF40" s="52">
        <v>16.146</v>
      </c>
      <c r="AG40" s="56">
        <f t="shared" si="10"/>
        <v>13.367982233648586</v>
      </c>
      <c r="AH40" s="135">
        <v>305.027</v>
      </c>
      <c r="AI40" s="167">
        <v>19.76</v>
      </c>
      <c r="AJ40" s="135">
        <v>165.79</v>
      </c>
      <c r="AK40" s="167">
        <v>10.731</v>
      </c>
      <c r="AL40" s="135">
        <v>270.13</v>
      </c>
      <c r="AM40" s="167">
        <v>17.46</v>
      </c>
      <c r="AN40" s="135">
        <v>309.14</v>
      </c>
      <c r="AO40" s="167">
        <v>20.75</v>
      </c>
      <c r="AP40" s="136">
        <f t="shared" si="11"/>
        <v>422.127</v>
      </c>
      <c r="AQ40" s="169">
        <f t="shared" si="15"/>
        <v>51.114255182080186</v>
      </c>
      <c r="AR40" s="114">
        <f t="shared" si="12"/>
        <v>413.3132849999999</v>
      </c>
      <c r="AS40" s="176">
        <f t="shared" si="7"/>
        <v>541399.0720214999</v>
      </c>
    </row>
    <row r="41" spans="1:45" ht="12.75" customHeight="1">
      <c r="A41" s="40" t="s">
        <v>25</v>
      </c>
      <c r="B41" s="151">
        <v>3376.16</v>
      </c>
      <c r="C41" s="35">
        <v>3376.16</v>
      </c>
      <c r="D41" s="177"/>
      <c r="E41" s="55">
        <f t="shared" si="16"/>
        <v>125.930768</v>
      </c>
      <c r="F41" s="14">
        <v>268.77</v>
      </c>
      <c r="G41" s="13">
        <v>132.17</v>
      </c>
      <c r="H41" s="13">
        <v>233.47</v>
      </c>
      <c r="I41" s="155">
        <v>263.52</v>
      </c>
      <c r="J41" s="161">
        <v>274.84</v>
      </c>
      <c r="K41" s="2">
        <v>44.137</v>
      </c>
      <c r="L41" s="138">
        <f>K41/$E41*100</f>
        <v>35.04862290683401</v>
      </c>
      <c r="M41" s="74">
        <v>311.26</v>
      </c>
      <c r="N41" s="2">
        <v>67.286</v>
      </c>
      <c r="O41" s="138">
        <f>N41/$E41*100</f>
        <v>53.430945485856164</v>
      </c>
      <c r="P41" s="74">
        <v>266.526</v>
      </c>
      <c r="Q41" s="2">
        <v>107.622</v>
      </c>
      <c r="R41" s="138">
        <f>Q41/$E41*100</f>
        <v>85.46124327614677</v>
      </c>
      <c r="S41" s="74">
        <v>323.32</v>
      </c>
      <c r="T41" s="2">
        <v>98.309</v>
      </c>
      <c r="U41" s="139">
        <f t="shared" si="14"/>
        <v>78.06590999270328</v>
      </c>
      <c r="V41" s="53">
        <v>291.45</v>
      </c>
      <c r="W41" s="52">
        <v>121.971</v>
      </c>
      <c r="X41" s="56">
        <f t="shared" si="5"/>
        <v>96.85559926069854</v>
      </c>
      <c r="Y41" s="53">
        <v>250.897</v>
      </c>
      <c r="Z41" s="52">
        <v>78.382</v>
      </c>
      <c r="AA41" s="56">
        <f t="shared" si="8"/>
        <v>62.24213609179292</v>
      </c>
      <c r="AB41" s="53">
        <v>273.801</v>
      </c>
      <c r="AC41" s="52">
        <v>69.474</v>
      </c>
      <c r="AD41" s="167">
        <f t="shared" si="9"/>
        <v>55.16840808911767</v>
      </c>
      <c r="AE41" s="53">
        <v>265.54</v>
      </c>
      <c r="AF41" s="52">
        <v>23.624</v>
      </c>
      <c r="AG41" s="56">
        <f t="shared" si="10"/>
        <v>18.75951395770095</v>
      </c>
      <c r="AH41" s="135">
        <v>247.445</v>
      </c>
      <c r="AI41" s="167">
        <v>20.996</v>
      </c>
      <c r="AJ41" s="135">
        <v>150.966</v>
      </c>
      <c r="AK41" s="167">
        <v>11.783</v>
      </c>
      <c r="AL41" s="135">
        <v>220.76</v>
      </c>
      <c r="AM41" s="167">
        <v>19.07</v>
      </c>
      <c r="AN41" s="135">
        <v>210.54</v>
      </c>
      <c r="AO41" s="167">
        <v>18.87</v>
      </c>
      <c r="AP41" s="136">
        <f t="shared" si="11"/>
        <v>512.496</v>
      </c>
      <c r="AQ41" s="169">
        <f t="shared" si="15"/>
        <v>58.28410813789367</v>
      </c>
      <c r="AR41" s="114">
        <f t="shared" si="12"/>
        <v>367.7320010000001</v>
      </c>
      <c r="AS41" s="176">
        <f t="shared" si="7"/>
        <v>481692.1481099001</v>
      </c>
    </row>
    <row r="42" spans="1:45" ht="12.75" customHeight="1">
      <c r="A42" s="39" t="s">
        <v>30</v>
      </c>
      <c r="B42" s="150">
        <v>3380</v>
      </c>
      <c r="C42" s="36">
        <v>3318.1</v>
      </c>
      <c r="D42" s="177">
        <v>61.90000000000009</v>
      </c>
      <c r="E42" s="55">
        <f t="shared" si="16"/>
        <v>123.76513</v>
      </c>
      <c r="F42" s="14">
        <v>206.19</v>
      </c>
      <c r="G42" s="13">
        <v>102.733</v>
      </c>
      <c r="H42" s="13">
        <v>195.533</v>
      </c>
      <c r="I42" s="155">
        <v>252.023</v>
      </c>
      <c r="J42" s="161">
        <v>296.987</v>
      </c>
      <c r="K42" s="2">
        <v>38.695</v>
      </c>
      <c r="L42" s="138">
        <f>K42/$E42*100</f>
        <v>31.264864344262396</v>
      </c>
      <c r="M42" s="74">
        <v>275.163</v>
      </c>
      <c r="N42" s="2">
        <v>67.985</v>
      </c>
      <c r="O42" s="138">
        <f>N42/$E42*100</f>
        <v>54.93065777089233</v>
      </c>
      <c r="P42" s="74">
        <v>256.083</v>
      </c>
      <c r="Q42" s="2">
        <v>101.092</v>
      </c>
      <c r="R42" s="138">
        <f>Q42/$E42*100</f>
        <v>81.68051857578948</v>
      </c>
      <c r="S42" s="74">
        <v>331.683</v>
      </c>
      <c r="T42" s="2">
        <v>91.879</v>
      </c>
      <c r="U42" s="139">
        <f t="shared" si="14"/>
        <v>74.23658020639577</v>
      </c>
      <c r="V42" s="53">
        <v>306.433</v>
      </c>
      <c r="W42" s="52">
        <v>123.191</v>
      </c>
      <c r="X42" s="56">
        <f t="shared" si="5"/>
        <v>99.53611328166504</v>
      </c>
      <c r="Y42" s="53">
        <v>268.633</v>
      </c>
      <c r="Z42" s="52">
        <v>75.407</v>
      </c>
      <c r="AA42" s="56">
        <f t="shared" si="8"/>
        <v>60.92750033874646</v>
      </c>
      <c r="AB42" s="53">
        <v>290.659</v>
      </c>
      <c r="AC42" s="52">
        <v>55.937</v>
      </c>
      <c r="AD42" s="167">
        <f t="shared" si="9"/>
        <v>45.19609036891085</v>
      </c>
      <c r="AE42" s="53">
        <v>1211.677</v>
      </c>
      <c r="AF42" s="52">
        <v>18.097</v>
      </c>
      <c r="AG42" s="56">
        <f t="shared" si="10"/>
        <v>14.622050653524141</v>
      </c>
      <c r="AH42" s="135">
        <v>223.387</v>
      </c>
      <c r="AI42" s="167">
        <v>15.15</v>
      </c>
      <c r="AJ42" s="135">
        <v>118.65</v>
      </c>
      <c r="AK42" s="167">
        <v>8.264</v>
      </c>
      <c r="AL42" s="135">
        <v>212.74</v>
      </c>
      <c r="AM42" s="167">
        <v>14.255</v>
      </c>
      <c r="AN42" s="135">
        <v>201.19</v>
      </c>
      <c r="AO42" s="167">
        <v>14.33</v>
      </c>
      <c r="AP42" s="136">
        <f t="shared" si="11"/>
        <v>480.40399999999994</v>
      </c>
      <c r="AQ42" s="169">
        <f t="shared" si="15"/>
        <v>55.9715406108328</v>
      </c>
      <c r="AR42" s="114">
        <f t="shared" si="12"/>
        <v>381.44316</v>
      </c>
      <c r="AS42" s="176">
        <f t="shared" si="7"/>
        <v>499652.395284</v>
      </c>
    </row>
    <row r="43" spans="1:45" ht="12.75" customHeight="1">
      <c r="A43" s="39" t="s">
        <v>117</v>
      </c>
      <c r="B43" s="150">
        <v>3928.2</v>
      </c>
      <c r="C43" s="77">
        <v>3893.7</v>
      </c>
      <c r="D43" s="177">
        <v>34.5</v>
      </c>
      <c r="E43" s="78">
        <f t="shared" si="16"/>
        <v>145.23501</v>
      </c>
      <c r="F43" s="89"/>
      <c r="G43" s="141"/>
      <c r="H43" s="141"/>
      <c r="I43" s="157"/>
      <c r="J43" s="163"/>
      <c r="K43" s="79"/>
      <c r="L43" s="142"/>
      <c r="M43" s="80"/>
      <c r="N43" s="81"/>
      <c r="O43" s="142"/>
      <c r="P43" s="82"/>
      <c r="Q43" s="83"/>
      <c r="R43" s="142"/>
      <c r="S43" s="82">
        <v>434.142</v>
      </c>
      <c r="T43" s="83">
        <v>147.631</v>
      </c>
      <c r="U43" s="78">
        <f t="shared" si="14"/>
        <v>101.64973307744462</v>
      </c>
      <c r="V43" s="53">
        <v>376.313</v>
      </c>
      <c r="W43" s="52">
        <v>164.575</v>
      </c>
      <c r="X43" s="56">
        <f t="shared" si="5"/>
        <v>113.31634156254748</v>
      </c>
      <c r="Y43" s="53">
        <v>326.523</v>
      </c>
      <c r="Z43" s="52">
        <v>121.076</v>
      </c>
      <c r="AA43" s="56">
        <f t="shared" si="8"/>
        <v>83.36557418214797</v>
      </c>
      <c r="AB43" s="53">
        <v>364.824</v>
      </c>
      <c r="AC43" s="52">
        <v>109.557</v>
      </c>
      <c r="AD43" s="167">
        <f t="shared" si="9"/>
        <v>75.43429094679031</v>
      </c>
      <c r="AE43" s="53">
        <v>283.77</v>
      </c>
      <c r="AF43" s="52">
        <v>39.186</v>
      </c>
      <c r="AG43" s="56">
        <f t="shared" si="10"/>
        <v>26.981097739450018</v>
      </c>
      <c r="AH43" s="135">
        <v>313.504</v>
      </c>
      <c r="AI43" s="167">
        <v>29.208</v>
      </c>
      <c r="AJ43" s="135">
        <v>155.36</v>
      </c>
      <c r="AK43" s="167">
        <v>15.52</v>
      </c>
      <c r="AL43" s="135">
        <v>305.26</v>
      </c>
      <c r="AM43" s="167">
        <v>27.597</v>
      </c>
      <c r="AN43" s="135">
        <v>331.897</v>
      </c>
      <c r="AO43" s="167">
        <v>30.856</v>
      </c>
      <c r="AP43" s="136">
        <f t="shared" si="11"/>
        <v>434.39399999999995</v>
      </c>
      <c r="AQ43" s="170">
        <f t="shared" si="15"/>
        <v>74.75318795378607</v>
      </c>
      <c r="AR43" s="114">
        <f t="shared" si="12"/>
        <v>256.67047</v>
      </c>
      <c r="AS43" s="176">
        <f t="shared" si="7"/>
        <v>336212.64865300007</v>
      </c>
    </row>
    <row r="44" spans="1:45" ht="12.75" customHeight="1">
      <c r="A44" s="39" t="s">
        <v>20</v>
      </c>
      <c r="B44" s="150">
        <v>4798.8</v>
      </c>
      <c r="C44" s="36">
        <v>4690</v>
      </c>
      <c r="D44" s="177">
        <v>108.80000000000018</v>
      </c>
      <c r="E44" s="55">
        <f t="shared" si="16"/>
        <v>174.937</v>
      </c>
      <c r="F44" s="14">
        <v>405.84</v>
      </c>
      <c r="G44" s="13">
        <v>193.2</v>
      </c>
      <c r="H44" s="13">
        <v>357.469</v>
      </c>
      <c r="I44" s="155">
        <v>458.399</v>
      </c>
      <c r="J44" s="161" t="s">
        <v>45</v>
      </c>
      <c r="K44" s="2" t="s">
        <v>88</v>
      </c>
      <c r="L44" s="138"/>
      <c r="M44" s="74">
        <v>175.276</v>
      </c>
      <c r="N44" s="2">
        <v>83.838</v>
      </c>
      <c r="O44" s="138">
        <f>N44/$E44*100</f>
        <v>47.92468145675299</v>
      </c>
      <c r="P44" s="74">
        <v>319.143</v>
      </c>
      <c r="Q44" s="2">
        <v>151.046</v>
      </c>
      <c r="R44" s="138">
        <f>Q44/$E44*100</f>
        <v>86.34308351006361</v>
      </c>
      <c r="S44" s="74">
        <v>197.807</v>
      </c>
      <c r="T44" s="2">
        <v>227.181</v>
      </c>
      <c r="U44" s="139">
        <f t="shared" si="14"/>
        <v>129.86446549329187</v>
      </c>
      <c r="V44" s="53">
        <v>104.758</v>
      </c>
      <c r="W44" s="52">
        <v>260.043</v>
      </c>
      <c r="X44" s="56">
        <f t="shared" si="5"/>
        <v>148.64951382497696</v>
      </c>
      <c r="Y44" s="53">
        <v>136.801</v>
      </c>
      <c r="Z44" s="52">
        <v>172.878</v>
      </c>
      <c r="AA44" s="56">
        <f t="shared" si="8"/>
        <v>98.8230048531757</v>
      </c>
      <c r="AB44" s="53">
        <v>185.02</v>
      </c>
      <c r="AC44" s="52">
        <v>149.704</v>
      </c>
      <c r="AD44" s="167">
        <f t="shared" si="9"/>
        <v>85.57595019921457</v>
      </c>
      <c r="AE44" s="53">
        <v>229.061</v>
      </c>
      <c r="AF44" s="52">
        <v>55.779</v>
      </c>
      <c r="AG44" s="56">
        <f t="shared" si="10"/>
        <v>31.885192955178148</v>
      </c>
      <c r="AH44" s="135">
        <v>328.956</v>
      </c>
      <c r="AI44" s="167">
        <v>37.174</v>
      </c>
      <c r="AJ44" s="135">
        <v>182.588</v>
      </c>
      <c r="AK44" s="167">
        <v>20.733</v>
      </c>
      <c r="AL44" s="135">
        <v>411.42</v>
      </c>
      <c r="AM44" s="167">
        <v>38.565</v>
      </c>
      <c r="AN44" s="135">
        <v>366.635</v>
      </c>
      <c r="AO44" s="167">
        <v>40.464</v>
      </c>
      <c r="AP44" s="136">
        <f t="shared" si="11"/>
        <v>873.288</v>
      </c>
      <c r="AQ44" s="169">
        <f t="shared" si="15"/>
        <v>85.31152847678224</v>
      </c>
      <c r="AR44" s="114">
        <f t="shared" si="12"/>
        <v>179.86900000000014</v>
      </c>
      <c r="AS44" s="176">
        <f t="shared" si="7"/>
        <v>235610.4031000002</v>
      </c>
    </row>
    <row r="45" spans="1:45" s="95" customFormat="1" ht="12.75" customHeight="1">
      <c r="A45" s="39" t="s">
        <v>144</v>
      </c>
      <c r="B45" s="36">
        <v>4278.8</v>
      </c>
      <c r="C45" s="36">
        <v>4278.8</v>
      </c>
      <c r="D45" s="177"/>
      <c r="E45" s="26">
        <f t="shared" si="16"/>
        <v>159.59924</v>
      </c>
      <c r="F45" s="13"/>
      <c r="G45" s="13"/>
      <c r="H45" s="13"/>
      <c r="I45" s="155"/>
      <c r="J45" s="164"/>
      <c r="K45" s="102"/>
      <c r="L45" s="142"/>
      <c r="M45" s="80"/>
      <c r="N45" s="81"/>
      <c r="O45" s="142"/>
      <c r="P45" s="6"/>
      <c r="Q45" s="2"/>
      <c r="R45" s="142"/>
      <c r="S45" s="6"/>
      <c r="T45" s="2"/>
      <c r="U45" s="26"/>
      <c r="V45" s="13"/>
      <c r="W45" s="59"/>
      <c r="X45" s="57"/>
      <c r="Y45" s="13"/>
      <c r="Z45" s="59"/>
      <c r="AA45" s="26"/>
      <c r="AB45" s="53" t="s">
        <v>45</v>
      </c>
      <c r="AC45" s="52">
        <v>49.95</v>
      </c>
      <c r="AD45" s="167">
        <f t="shared" si="9"/>
        <v>31.297141515210225</v>
      </c>
      <c r="AE45" s="53" t="s">
        <v>45</v>
      </c>
      <c r="AF45" s="52">
        <v>38.04</v>
      </c>
      <c r="AG45" s="56">
        <f t="shared" si="10"/>
        <v>23.83469996473667</v>
      </c>
      <c r="AH45" s="13" t="s">
        <v>45</v>
      </c>
      <c r="AI45" s="26" t="s">
        <v>45</v>
      </c>
      <c r="AJ45" s="13" t="s">
        <v>45</v>
      </c>
      <c r="AK45" s="26" t="s">
        <v>45</v>
      </c>
      <c r="AL45" s="13" t="s">
        <v>45</v>
      </c>
      <c r="AM45" s="167"/>
      <c r="AN45" s="13" t="s">
        <v>45</v>
      </c>
      <c r="AO45" s="167"/>
      <c r="AP45" s="138">
        <f t="shared" si="11"/>
        <v>87.99000000000001</v>
      </c>
      <c r="AQ45" s="169">
        <f t="shared" si="15"/>
        <v>15.648570757605112</v>
      </c>
      <c r="AR45" s="145">
        <f t="shared" si="12"/>
        <v>942.3696800000001</v>
      </c>
      <c r="AS45" s="190">
        <f t="shared" si="7"/>
        <v>1234410.0438320003</v>
      </c>
    </row>
    <row r="46" spans="1:45" ht="12.75" customHeight="1">
      <c r="A46" s="39" t="s">
        <v>31</v>
      </c>
      <c r="B46" s="36">
        <v>3927.7</v>
      </c>
      <c r="C46" s="36">
        <v>3927.7</v>
      </c>
      <c r="D46" s="177"/>
      <c r="E46" s="57">
        <f t="shared" si="16"/>
        <v>146.50321</v>
      </c>
      <c r="F46" s="14">
        <v>338.54</v>
      </c>
      <c r="G46" s="13">
        <v>163.66</v>
      </c>
      <c r="H46" s="13">
        <v>328.09</v>
      </c>
      <c r="I46" s="155">
        <v>382.69</v>
      </c>
      <c r="J46" s="161">
        <v>339.41</v>
      </c>
      <c r="K46" s="2">
        <v>116.014</v>
      </c>
      <c r="L46" s="138">
        <f>K46/$E46*100</f>
        <v>79.18870856140285</v>
      </c>
      <c r="M46" s="74">
        <v>331.27</v>
      </c>
      <c r="N46" s="2">
        <v>119.185</v>
      </c>
      <c r="O46" s="138">
        <f>N46/$E46*100</f>
        <v>81.35316625485545</v>
      </c>
      <c r="P46" s="74">
        <v>340.91</v>
      </c>
      <c r="Q46" s="2">
        <v>183.906</v>
      </c>
      <c r="R46" s="138">
        <f>Q46/$E46*100</f>
        <v>125.53035527344419</v>
      </c>
      <c r="S46" s="74">
        <v>433.316</v>
      </c>
      <c r="T46" s="2">
        <v>161.1</v>
      </c>
      <c r="U46" s="139">
        <f>T46/$E46*100</f>
        <v>109.96346086887789</v>
      </c>
      <c r="V46" s="53">
        <v>401.21</v>
      </c>
      <c r="W46" s="52">
        <v>195.979</v>
      </c>
      <c r="X46" s="56">
        <f>W46/$E46*100</f>
        <v>133.7711303390554</v>
      </c>
      <c r="Y46" s="53">
        <v>351.49</v>
      </c>
      <c r="Z46" s="52">
        <v>150.728</v>
      </c>
      <c r="AA46" s="56">
        <f>Z46/$E46*100</f>
        <v>102.88375251299955</v>
      </c>
      <c r="AB46" s="53">
        <v>353.24</v>
      </c>
      <c r="AC46" s="52">
        <v>122.387</v>
      </c>
      <c r="AD46" s="167">
        <f t="shared" si="9"/>
        <v>83.53878389422322</v>
      </c>
      <c r="AE46" s="53">
        <v>271.83</v>
      </c>
      <c r="AF46" s="52">
        <v>26.85</v>
      </c>
      <c r="AG46" s="56">
        <f t="shared" si="10"/>
        <v>18.327243478146315</v>
      </c>
      <c r="AH46" s="135">
        <v>295.81</v>
      </c>
      <c r="AI46" s="167">
        <v>33.66</v>
      </c>
      <c r="AJ46" s="135">
        <v>142.41</v>
      </c>
      <c r="AK46" s="167">
        <v>16.69</v>
      </c>
      <c r="AL46" s="135">
        <v>245.58</v>
      </c>
      <c r="AM46" s="167">
        <v>30.89</v>
      </c>
      <c r="AN46" s="135">
        <v>265.76</v>
      </c>
      <c r="AO46" s="167">
        <v>32.33</v>
      </c>
      <c r="AP46" s="136">
        <f t="shared" si="11"/>
        <v>915.0490000000001</v>
      </c>
      <c r="AQ46" s="169">
        <f t="shared" si="15"/>
        <v>89.52866971310732</v>
      </c>
      <c r="AR46" s="114">
        <f t="shared" si="12"/>
        <v>107.3858449999999</v>
      </c>
      <c r="AS46" s="176">
        <f t="shared" si="7"/>
        <v>140664.7183654999</v>
      </c>
    </row>
    <row r="47" spans="1:45" ht="12.75" customHeight="1">
      <c r="A47" s="38" t="s">
        <v>21</v>
      </c>
      <c r="B47" s="149">
        <v>4003.2</v>
      </c>
      <c r="C47" s="34">
        <v>3939.5</v>
      </c>
      <c r="D47" s="177">
        <v>63.69999999999982</v>
      </c>
      <c r="E47" s="55">
        <f t="shared" si="16"/>
        <v>146.94335</v>
      </c>
      <c r="F47" s="14">
        <v>282.2</v>
      </c>
      <c r="G47" s="13">
        <v>121.65</v>
      </c>
      <c r="H47" s="13">
        <v>252.61</v>
      </c>
      <c r="I47" s="155">
        <v>289.22</v>
      </c>
      <c r="J47" s="161">
        <v>262.364</v>
      </c>
      <c r="K47" s="2">
        <v>93.08</v>
      </c>
      <c r="L47" s="138">
        <f>K47/$E47*100</f>
        <v>63.344139084892234</v>
      </c>
      <c r="M47" s="74">
        <v>267.691</v>
      </c>
      <c r="N47" s="2">
        <v>96.21</v>
      </c>
      <c r="O47" s="138">
        <f>N47/$E47*100</f>
        <v>65.47421166048004</v>
      </c>
      <c r="P47" s="74">
        <v>207.61</v>
      </c>
      <c r="Q47" s="2">
        <v>141.24</v>
      </c>
      <c r="R47" s="138">
        <f>Q47/$E47*100</f>
        <v>96.1186743054381</v>
      </c>
      <c r="S47" s="74">
        <v>214.03</v>
      </c>
      <c r="T47" s="2">
        <v>155.793</v>
      </c>
      <c r="U47" s="139">
        <f>T47/$E47*100</f>
        <v>106.0224909803676</v>
      </c>
      <c r="V47" s="53">
        <v>160.48</v>
      </c>
      <c r="W47" s="52">
        <v>185.763</v>
      </c>
      <c r="X47" s="56">
        <f>W47/$E47*100</f>
        <v>126.4181060252131</v>
      </c>
      <c r="Y47" s="53">
        <v>175.1</v>
      </c>
      <c r="Z47" s="52">
        <v>123.266</v>
      </c>
      <c r="AA47" s="56">
        <f>Z47/$E47*100</f>
        <v>83.88674955348438</v>
      </c>
      <c r="AB47" s="53">
        <v>124.502</v>
      </c>
      <c r="AC47" s="52">
        <v>103.075</v>
      </c>
      <c r="AD47" s="167">
        <f t="shared" si="9"/>
        <v>70.14608010502006</v>
      </c>
      <c r="AE47" s="53">
        <v>160.83</v>
      </c>
      <c r="AF47" s="52">
        <v>36.548</v>
      </c>
      <c r="AG47" s="56">
        <f t="shared" si="10"/>
        <v>24.872170125425885</v>
      </c>
      <c r="AH47" s="135">
        <v>231.072</v>
      </c>
      <c r="AI47" s="167">
        <v>26.01</v>
      </c>
      <c r="AJ47" s="135">
        <v>129.39</v>
      </c>
      <c r="AK47" s="167">
        <v>13.549</v>
      </c>
      <c r="AL47" s="135">
        <v>226.36</v>
      </c>
      <c r="AM47" s="167">
        <v>24.348</v>
      </c>
      <c r="AN47" s="135">
        <v>209.525</v>
      </c>
      <c r="AO47" s="167">
        <v>26.003</v>
      </c>
      <c r="AP47" s="136">
        <f t="shared" si="11"/>
        <v>779.182</v>
      </c>
      <c r="AQ47" s="169">
        <f t="shared" si="15"/>
        <v>76.42630646436194</v>
      </c>
      <c r="AR47" s="114">
        <f t="shared" si="12"/>
        <v>242.47982500000006</v>
      </c>
      <c r="AS47" s="176">
        <f t="shared" si="7"/>
        <v>317624.3227675001</v>
      </c>
    </row>
    <row r="48" spans="1:45" ht="12.75" customHeight="1">
      <c r="A48" s="39" t="s">
        <v>26</v>
      </c>
      <c r="B48" s="36">
        <v>4187.33</v>
      </c>
      <c r="C48" s="36">
        <v>4187.33</v>
      </c>
      <c r="D48" s="177"/>
      <c r="E48" s="55">
        <f t="shared" si="16"/>
        <v>156.187409</v>
      </c>
      <c r="F48" s="14">
        <v>319.87</v>
      </c>
      <c r="G48" s="13">
        <v>93.26</v>
      </c>
      <c r="H48" s="13">
        <v>271.002</v>
      </c>
      <c r="I48" s="155">
        <v>334.47</v>
      </c>
      <c r="J48" s="161">
        <v>338.6</v>
      </c>
      <c r="K48" s="2">
        <v>92.885</v>
      </c>
      <c r="L48" s="138">
        <f>K48/$E48*100</f>
        <v>59.47022272454754</v>
      </c>
      <c r="M48" s="74">
        <v>352.63</v>
      </c>
      <c r="N48" s="2">
        <v>89.173</v>
      </c>
      <c r="O48" s="138">
        <f>N48/$E48*100</f>
        <v>57.09359068758225</v>
      </c>
      <c r="P48" s="74">
        <v>295.53</v>
      </c>
      <c r="Q48" s="2">
        <v>143.62</v>
      </c>
      <c r="R48" s="138">
        <f>Q48/$E48*100</f>
        <v>91.95363500780014</v>
      </c>
      <c r="S48" s="74">
        <v>381.71</v>
      </c>
      <c r="T48" s="2">
        <v>137.737</v>
      </c>
      <c r="U48" s="139">
        <f>T48/$E48*100</f>
        <v>88.18700616257742</v>
      </c>
      <c r="V48" s="53">
        <v>345.88</v>
      </c>
      <c r="W48" s="52">
        <v>158.669</v>
      </c>
      <c r="X48" s="56">
        <f>W48/$E48*100</f>
        <v>101.58885470723189</v>
      </c>
      <c r="Y48" s="53">
        <v>326.9</v>
      </c>
      <c r="Z48" s="52">
        <v>121.863</v>
      </c>
      <c r="AA48" s="56">
        <f>Z48/$E48*100</f>
        <v>78.02357487087835</v>
      </c>
      <c r="AB48" s="53">
        <v>330.99</v>
      </c>
      <c r="AC48" s="52">
        <v>104.826</v>
      </c>
      <c r="AD48" s="167">
        <f t="shared" si="9"/>
        <v>67.1155252982012</v>
      </c>
      <c r="AE48" s="53">
        <v>274.33</v>
      </c>
      <c r="AF48" s="52">
        <v>35.405</v>
      </c>
      <c r="AG48" s="56">
        <f t="shared" si="10"/>
        <v>22.668280514212256</v>
      </c>
      <c r="AH48" s="135">
        <v>282.08</v>
      </c>
      <c r="AI48" s="167">
        <v>34.42</v>
      </c>
      <c r="AJ48" s="13" t="s">
        <v>45</v>
      </c>
      <c r="AK48" s="26" t="s">
        <v>45</v>
      </c>
      <c r="AL48" s="13" t="s">
        <v>45</v>
      </c>
      <c r="AM48" s="13" t="s">
        <v>45</v>
      </c>
      <c r="AN48" s="135">
        <v>235.81</v>
      </c>
      <c r="AO48" s="167">
        <v>29.32</v>
      </c>
      <c r="AP48" s="136">
        <f t="shared" si="11"/>
        <v>746.441</v>
      </c>
      <c r="AQ48" s="169">
        <f t="shared" si="15"/>
        <v>67.92905118235235</v>
      </c>
      <c r="AR48" s="114">
        <f t="shared" si="12"/>
        <v>350.63548799999995</v>
      </c>
      <c r="AS48" s="176">
        <f t="shared" si="7"/>
        <v>459297.42573119997</v>
      </c>
    </row>
    <row r="49" spans="1:45" ht="12.75" customHeight="1">
      <c r="A49" s="39" t="s">
        <v>145</v>
      </c>
      <c r="B49" s="150"/>
      <c r="C49" s="104"/>
      <c r="D49" s="177"/>
      <c r="E49" s="105">
        <f t="shared" si="16"/>
        <v>0</v>
      </c>
      <c r="F49" s="106"/>
      <c r="G49" s="112"/>
      <c r="H49" s="112"/>
      <c r="I49" s="158"/>
      <c r="J49" s="165"/>
      <c r="K49" s="107"/>
      <c r="L49" s="143"/>
      <c r="M49" s="108"/>
      <c r="N49" s="109"/>
      <c r="O49" s="143"/>
      <c r="P49" s="110"/>
      <c r="Q49" s="111"/>
      <c r="R49" s="143"/>
      <c r="S49" s="110"/>
      <c r="T49" s="111"/>
      <c r="U49" s="105"/>
      <c r="V49" s="112"/>
      <c r="W49" s="113"/>
      <c r="X49" s="144"/>
      <c r="Y49" s="112"/>
      <c r="Z49" s="113"/>
      <c r="AA49" s="105"/>
      <c r="AB49" s="112"/>
      <c r="AC49" s="113"/>
      <c r="AD49" s="105"/>
      <c r="AE49" s="53" t="s">
        <v>45</v>
      </c>
      <c r="AF49" s="52">
        <v>15.464</v>
      </c>
      <c r="AG49" s="144"/>
      <c r="AH49" s="13" t="s">
        <v>45</v>
      </c>
      <c r="AI49" s="26" t="s">
        <v>45</v>
      </c>
      <c r="AJ49" s="13" t="s">
        <v>45</v>
      </c>
      <c r="AK49" s="26" t="s">
        <v>45</v>
      </c>
      <c r="AL49" s="13" t="s">
        <v>45</v>
      </c>
      <c r="AM49" s="13" t="s">
        <v>45</v>
      </c>
      <c r="AN49" s="13" t="s">
        <v>45</v>
      </c>
      <c r="AO49" s="26" t="s">
        <v>45</v>
      </c>
      <c r="AP49" s="200">
        <f t="shared" si="11"/>
        <v>15.464</v>
      </c>
      <c r="AQ49" s="171">
        <f t="shared" si="15"/>
        <v>0</v>
      </c>
      <c r="AR49" s="114"/>
      <c r="AS49" s="176"/>
    </row>
    <row r="50" spans="1:45" ht="12.75" customHeight="1">
      <c r="A50" s="39" t="s">
        <v>22</v>
      </c>
      <c r="B50" s="36">
        <v>4041.1</v>
      </c>
      <c r="C50" s="36">
        <v>4041.1</v>
      </c>
      <c r="D50" s="177"/>
      <c r="E50" s="55">
        <f t="shared" si="16"/>
        <v>150.73302999999999</v>
      </c>
      <c r="F50" s="14">
        <v>423.16</v>
      </c>
      <c r="G50" s="13">
        <v>194.85</v>
      </c>
      <c r="H50" s="13">
        <v>361.937</v>
      </c>
      <c r="I50" s="155">
        <v>416.77</v>
      </c>
      <c r="J50" s="161">
        <v>397.597</v>
      </c>
      <c r="K50" s="2">
        <v>52.9</v>
      </c>
      <c r="L50" s="138">
        <f>K50/$E50*100</f>
        <v>35.09516129278367</v>
      </c>
      <c r="M50" s="74">
        <v>414.829</v>
      </c>
      <c r="N50" s="2">
        <v>110.668</v>
      </c>
      <c r="O50" s="138">
        <f>N50/$E50*100</f>
        <v>73.41987353402239</v>
      </c>
      <c r="P50" s="74">
        <v>343.68</v>
      </c>
      <c r="Q50" s="2">
        <v>168.097</v>
      </c>
      <c r="R50" s="138">
        <f>Q50/$E50*100</f>
        <v>111.51968483616366</v>
      </c>
      <c r="S50" s="74">
        <v>433.28</v>
      </c>
      <c r="T50" s="2">
        <v>160.044</v>
      </c>
      <c r="U50" s="139">
        <f>T50/$E50*100</f>
        <v>106.17712653955142</v>
      </c>
      <c r="V50" s="53">
        <v>368.6</v>
      </c>
      <c r="W50" s="52">
        <v>174.955</v>
      </c>
      <c r="X50" s="56">
        <f>W50/$E50*100</f>
        <v>116.0694507368425</v>
      </c>
      <c r="Y50" s="53">
        <v>362.53</v>
      </c>
      <c r="Z50" s="52">
        <v>130.27</v>
      </c>
      <c r="AA50" s="56">
        <f>Z50/$E50*100</f>
        <v>86.42432252572647</v>
      </c>
      <c r="AB50" s="53">
        <v>414.141</v>
      </c>
      <c r="AC50" s="52">
        <v>125.48</v>
      </c>
      <c r="AD50" s="167">
        <f>AC50/$E50*100</f>
        <v>83.24651869600181</v>
      </c>
      <c r="AE50" s="53">
        <v>399.2</v>
      </c>
      <c r="AF50" s="52">
        <v>43.34</v>
      </c>
      <c r="AG50" s="56">
        <f>AF50/$E50*100</f>
        <v>28.752822125316534</v>
      </c>
      <c r="AH50" s="135">
        <v>393.89</v>
      </c>
      <c r="AI50" s="167">
        <v>39.49</v>
      </c>
      <c r="AJ50" s="135">
        <v>199.24</v>
      </c>
      <c r="AK50" s="167">
        <v>19.87</v>
      </c>
      <c r="AL50" s="112">
        <v>385.58</v>
      </c>
      <c r="AM50" s="105">
        <v>37.44</v>
      </c>
      <c r="AN50" s="135">
        <v>409.034</v>
      </c>
      <c r="AO50" s="167">
        <v>42.376</v>
      </c>
      <c r="AP50" s="136">
        <f t="shared" si="11"/>
        <v>805.71</v>
      </c>
      <c r="AQ50" s="169">
        <f t="shared" si="15"/>
        <v>76.49401727013648</v>
      </c>
      <c r="AR50" s="114">
        <f aca="true" t="shared" si="17" ref="AR50:AR58">E50*(100-AQ50)/100*7</f>
        <v>248.01895999999996</v>
      </c>
      <c r="AS50" s="176">
        <f aca="true" t="shared" si="18" ref="AS50:AS58">AR50*1309.9</f>
        <v>324880.035704</v>
      </c>
    </row>
    <row r="51" spans="1:45" ht="12.75" customHeight="1">
      <c r="A51" s="39" t="s">
        <v>170</v>
      </c>
      <c r="B51" s="104">
        <v>4110.3</v>
      </c>
      <c r="C51" s="104">
        <v>4110.3</v>
      </c>
      <c r="D51" s="177"/>
      <c r="E51" s="105">
        <f t="shared" si="16"/>
        <v>153.31419</v>
      </c>
      <c r="F51" s="106"/>
      <c r="G51" s="112"/>
      <c r="H51" s="112"/>
      <c r="I51" s="158"/>
      <c r="J51" s="165"/>
      <c r="K51" s="107"/>
      <c r="L51" s="143"/>
      <c r="M51" s="108"/>
      <c r="N51" s="109"/>
      <c r="O51" s="143"/>
      <c r="P51" s="110"/>
      <c r="Q51" s="111"/>
      <c r="R51" s="143"/>
      <c r="S51" s="110"/>
      <c r="T51" s="111"/>
      <c r="U51" s="105"/>
      <c r="V51" s="112"/>
      <c r="W51" s="113"/>
      <c r="X51" s="144"/>
      <c r="Y51" s="112"/>
      <c r="Z51" s="113"/>
      <c r="AA51" s="105"/>
      <c r="AB51" s="112"/>
      <c r="AC51" s="113"/>
      <c r="AD51" s="105"/>
      <c r="AE51" s="53">
        <v>297.403</v>
      </c>
      <c r="AF51" s="52">
        <v>35.055</v>
      </c>
      <c r="AG51" s="144"/>
      <c r="AH51" s="112">
        <v>355.16</v>
      </c>
      <c r="AI51" s="167">
        <v>37.72</v>
      </c>
      <c r="AJ51" s="112">
        <v>155.15</v>
      </c>
      <c r="AK51" s="105">
        <v>19.313</v>
      </c>
      <c r="AL51" s="135">
        <v>294.27</v>
      </c>
      <c r="AM51" s="167">
        <v>35.887</v>
      </c>
      <c r="AN51" s="112">
        <v>330.54</v>
      </c>
      <c r="AO51" s="105">
        <v>39.217</v>
      </c>
      <c r="AP51" s="200">
        <f t="shared" si="11"/>
        <v>35.055</v>
      </c>
      <c r="AQ51" s="171">
        <f t="shared" si="15"/>
        <v>0</v>
      </c>
      <c r="AR51" s="114">
        <f t="shared" si="17"/>
        <v>1073.19933</v>
      </c>
      <c r="AS51" s="176">
        <f t="shared" si="18"/>
        <v>1405783.802367</v>
      </c>
    </row>
    <row r="52" spans="1:45" ht="12.75" customHeight="1">
      <c r="A52" s="76" t="s">
        <v>120</v>
      </c>
      <c r="B52" s="77">
        <v>3251.4</v>
      </c>
      <c r="C52" s="77">
        <v>3251.4</v>
      </c>
      <c r="D52" s="177"/>
      <c r="E52" s="78">
        <f t="shared" si="16"/>
        <v>121.27722</v>
      </c>
      <c r="F52" s="89"/>
      <c r="G52" s="141"/>
      <c r="H52" s="141"/>
      <c r="I52" s="157"/>
      <c r="J52" s="163"/>
      <c r="K52" s="79"/>
      <c r="L52" s="142"/>
      <c r="M52" s="80"/>
      <c r="N52" s="81"/>
      <c r="O52" s="142"/>
      <c r="P52" s="82"/>
      <c r="Q52" s="83"/>
      <c r="R52" s="142"/>
      <c r="S52" s="82">
        <v>189.902</v>
      </c>
      <c r="T52" s="83">
        <v>119.282</v>
      </c>
      <c r="U52" s="78">
        <f aca="true" t="shared" si="19" ref="U52:U58">T52/$E52*100</f>
        <v>98.35482706480244</v>
      </c>
      <c r="V52" s="53">
        <v>164.9</v>
      </c>
      <c r="W52" s="52">
        <v>134.913</v>
      </c>
      <c r="X52" s="56">
        <f aca="true" t="shared" si="20" ref="X52:X58">W52/$E52*100</f>
        <v>111.24348002040286</v>
      </c>
      <c r="Y52" s="53">
        <v>164.63</v>
      </c>
      <c r="Z52" s="52">
        <v>104.073</v>
      </c>
      <c r="AA52" s="56">
        <f aca="true" t="shared" si="21" ref="AA52:AA58">Z52/$E52*100</f>
        <v>85.81413723038835</v>
      </c>
      <c r="AB52" s="53">
        <v>180.516</v>
      </c>
      <c r="AC52" s="52">
        <v>92.801</v>
      </c>
      <c r="AD52" s="167">
        <f aca="true" t="shared" si="22" ref="AD52:AD58">AC52/$E52*100</f>
        <v>76.51972893178124</v>
      </c>
      <c r="AE52" s="53">
        <v>178.8</v>
      </c>
      <c r="AF52" s="52">
        <v>28.3</v>
      </c>
      <c r="AG52" s="56">
        <f aca="true" t="shared" si="23" ref="AG52:AG58">AF52/$E52*100</f>
        <v>23.334967605622886</v>
      </c>
      <c r="AH52" s="135">
        <v>161.644</v>
      </c>
      <c r="AI52" s="167">
        <v>25.27</v>
      </c>
      <c r="AJ52" s="135">
        <v>65.4</v>
      </c>
      <c r="AK52" s="167">
        <v>9.57</v>
      </c>
      <c r="AL52" s="135">
        <v>268.39</v>
      </c>
      <c r="AM52" s="167">
        <v>25.51</v>
      </c>
      <c r="AN52" s="135">
        <v>87.335</v>
      </c>
      <c r="AO52" s="167">
        <v>18.615</v>
      </c>
      <c r="AP52" s="136">
        <f t="shared" si="11"/>
        <v>360.087</v>
      </c>
      <c r="AQ52" s="170">
        <f t="shared" si="15"/>
        <v>74.38643464947498</v>
      </c>
      <c r="AR52" s="114">
        <f t="shared" si="17"/>
        <v>217.44394</v>
      </c>
      <c r="AS52" s="176">
        <f t="shared" si="18"/>
        <v>284829.817006</v>
      </c>
    </row>
    <row r="53" spans="1:45" ht="12.75" customHeight="1">
      <c r="A53" s="39" t="s">
        <v>90</v>
      </c>
      <c r="B53" s="36">
        <v>5803.2</v>
      </c>
      <c r="C53" s="36">
        <v>5803.2</v>
      </c>
      <c r="D53" s="177"/>
      <c r="E53" s="57">
        <f t="shared" si="16"/>
        <v>216.45936</v>
      </c>
      <c r="F53" s="14">
        <v>573.63</v>
      </c>
      <c r="G53" s="13">
        <v>299.642</v>
      </c>
      <c r="H53" s="13">
        <v>502.68</v>
      </c>
      <c r="I53" s="155">
        <v>617.63</v>
      </c>
      <c r="J53" s="161">
        <v>630.638</v>
      </c>
      <c r="K53" s="2">
        <v>71.618</v>
      </c>
      <c r="L53" s="138">
        <f>K53/$E53*100</f>
        <v>33.08611833648589</v>
      </c>
      <c r="M53" s="74">
        <v>610.9</v>
      </c>
      <c r="N53" s="2">
        <v>128.233</v>
      </c>
      <c r="O53" s="138">
        <f>N53/$E53*100</f>
        <v>59.2411434645284</v>
      </c>
      <c r="P53" s="74">
        <v>521.46</v>
      </c>
      <c r="Q53" s="2">
        <v>197.116</v>
      </c>
      <c r="R53" s="138">
        <f>Q53/$E53*100</f>
        <v>91.06374517599978</v>
      </c>
      <c r="S53" s="74">
        <v>719.13</v>
      </c>
      <c r="T53" s="2">
        <v>158.61</v>
      </c>
      <c r="U53" s="139">
        <f t="shared" si="19"/>
        <v>73.27472464115205</v>
      </c>
      <c r="V53" s="53">
        <v>613.83</v>
      </c>
      <c r="W53" s="52">
        <v>209.743</v>
      </c>
      <c r="X53" s="56">
        <f t="shared" si="20"/>
        <v>96.89717275335195</v>
      </c>
      <c r="Y53" s="53">
        <v>567.476</v>
      </c>
      <c r="Z53" s="52">
        <v>144.853</v>
      </c>
      <c r="AA53" s="56">
        <f t="shared" si="21"/>
        <v>66.9192591163533</v>
      </c>
      <c r="AB53" s="53">
        <v>678.555</v>
      </c>
      <c r="AC53" s="52">
        <v>117.115</v>
      </c>
      <c r="AD53" s="167">
        <f t="shared" si="22"/>
        <v>54.104844438235425</v>
      </c>
      <c r="AE53" s="53">
        <v>495.12</v>
      </c>
      <c r="AF53" s="52">
        <v>44.806</v>
      </c>
      <c r="AG53" s="56">
        <f t="shared" si="23"/>
        <v>20.699497586983533</v>
      </c>
      <c r="AH53" s="135">
        <v>572.118</v>
      </c>
      <c r="AI53" s="167">
        <v>46.294</v>
      </c>
      <c r="AJ53" s="135">
        <v>321.327</v>
      </c>
      <c r="AK53" s="167">
        <v>23.967</v>
      </c>
      <c r="AL53" s="135">
        <v>560.333</v>
      </c>
      <c r="AM53" s="167">
        <v>42.968</v>
      </c>
      <c r="AN53" s="135">
        <v>523.23</v>
      </c>
      <c r="AO53" s="167">
        <v>44.68</v>
      </c>
      <c r="AP53" s="136">
        <f t="shared" si="11"/>
        <v>913.4840000000002</v>
      </c>
      <c r="AQ53" s="169">
        <f t="shared" si="15"/>
        <v>59.323375990763346</v>
      </c>
      <c r="AR53" s="114">
        <f t="shared" si="17"/>
        <v>616.3385200000001</v>
      </c>
      <c r="AS53" s="176">
        <f t="shared" si="18"/>
        <v>807341.8273480003</v>
      </c>
    </row>
    <row r="54" spans="1:45" ht="12.75" customHeight="1">
      <c r="A54" s="39" t="s">
        <v>121</v>
      </c>
      <c r="B54" s="77">
        <v>2720.5</v>
      </c>
      <c r="C54" s="77">
        <v>2720.5</v>
      </c>
      <c r="D54" s="177"/>
      <c r="E54" s="78">
        <f t="shared" si="16"/>
        <v>101.47465</v>
      </c>
      <c r="F54" s="89"/>
      <c r="G54" s="141"/>
      <c r="H54" s="141"/>
      <c r="I54" s="157"/>
      <c r="J54" s="163"/>
      <c r="K54" s="79"/>
      <c r="L54" s="142"/>
      <c r="M54" s="80"/>
      <c r="N54" s="81"/>
      <c r="O54" s="142"/>
      <c r="P54" s="82"/>
      <c r="Q54" s="83"/>
      <c r="R54" s="142"/>
      <c r="S54" s="82">
        <v>322.73</v>
      </c>
      <c r="T54" s="83">
        <v>84.537</v>
      </c>
      <c r="U54" s="78">
        <f t="shared" si="19"/>
        <v>83.30849133256434</v>
      </c>
      <c r="V54" s="53">
        <v>319.581</v>
      </c>
      <c r="W54" s="52">
        <v>99.401</v>
      </c>
      <c r="X54" s="56">
        <f t="shared" si="20"/>
        <v>97.95648469839512</v>
      </c>
      <c r="Y54" s="53">
        <v>281.98</v>
      </c>
      <c r="Z54" s="52">
        <v>75.142</v>
      </c>
      <c r="AA54" s="56">
        <f t="shared" si="21"/>
        <v>74.05002136001454</v>
      </c>
      <c r="AB54" s="53">
        <v>301.328</v>
      </c>
      <c r="AC54" s="52">
        <v>70.798</v>
      </c>
      <c r="AD54" s="167">
        <f t="shared" si="22"/>
        <v>69.7691492407217</v>
      </c>
      <c r="AE54" s="53">
        <v>249.9</v>
      </c>
      <c r="AF54" s="52">
        <v>23.498</v>
      </c>
      <c r="AG54" s="56">
        <f t="shared" si="23"/>
        <v>23.156522343265042</v>
      </c>
      <c r="AH54" s="135">
        <v>304.93</v>
      </c>
      <c r="AI54" s="167">
        <v>21.09</v>
      </c>
      <c r="AJ54" s="135">
        <v>186.23</v>
      </c>
      <c r="AK54" s="167">
        <v>12.81</v>
      </c>
      <c r="AL54" s="135">
        <v>208.04</v>
      </c>
      <c r="AM54" s="167">
        <v>13.9</v>
      </c>
      <c r="AN54" s="135">
        <v>226.48</v>
      </c>
      <c r="AO54" s="167">
        <v>20.85</v>
      </c>
      <c r="AP54" s="136">
        <f t="shared" si="11"/>
        <v>268.839</v>
      </c>
      <c r="AQ54" s="170">
        <f t="shared" si="15"/>
        <v>65.01682932633915</v>
      </c>
      <c r="AR54" s="114">
        <f t="shared" si="17"/>
        <v>248.49334999999994</v>
      </c>
      <c r="AS54" s="176">
        <f t="shared" si="18"/>
        <v>325501.43916499993</v>
      </c>
    </row>
    <row r="55" spans="1:45" ht="12.75" customHeight="1">
      <c r="A55" s="39" t="s">
        <v>28</v>
      </c>
      <c r="B55" s="36">
        <v>2726.4</v>
      </c>
      <c r="C55" s="36">
        <v>2726.4</v>
      </c>
      <c r="D55" s="177"/>
      <c r="E55" s="57">
        <f t="shared" si="16"/>
        <v>101.69472</v>
      </c>
      <c r="F55" s="14">
        <v>243.36</v>
      </c>
      <c r="G55" s="13">
        <v>158.186</v>
      </c>
      <c r="H55" s="13">
        <v>276.02</v>
      </c>
      <c r="I55" s="155">
        <v>323.329</v>
      </c>
      <c r="J55" s="161">
        <v>347.555</v>
      </c>
      <c r="K55" s="2">
        <v>38.334</v>
      </c>
      <c r="L55" s="138">
        <f>K55/$E55*100</f>
        <v>37.69517237473096</v>
      </c>
      <c r="M55" s="74">
        <v>380.84</v>
      </c>
      <c r="N55" s="2">
        <v>66.267</v>
      </c>
      <c r="O55" s="138">
        <f>N55/$E55*100</f>
        <v>65.16267511233622</v>
      </c>
      <c r="P55" s="74">
        <v>298.87</v>
      </c>
      <c r="Q55" s="2">
        <v>107.361</v>
      </c>
      <c r="R55" s="138">
        <f>Q55/$E55*100</f>
        <v>105.57185269795717</v>
      </c>
      <c r="S55" s="74">
        <v>354.676</v>
      </c>
      <c r="T55" s="2">
        <v>94.5</v>
      </c>
      <c r="U55" s="139">
        <f t="shared" si="19"/>
        <v>92.92517841634256</v>
      </c>
      <c r="V55" s="53">
        <v>311.84</v>
      </c>
      <c r="W55" s="52">
        <v>108.732</v>
      </c>
      <c r="X55" s="56">
        <f t="shared" si="20"/>
        <v>106.92000528641015</v>
      </c>
      <c r="Y55" s="53">
        <v>287.863</v>
      </c>
      <c r="Z55" s="52">
        <v>75.577</v>
      </c>
      <c r="AA55" s="56">
        <f t="shared" si="21"/>
        <v>74.31752602298329</v>
      </c>
      <c r="AB55" s="53">
        <v>325.081</v>
      </c>
      <c r="AC55" s="52">
        <v>66.31</v>
      </c>
      <c r="AD55" s="167">
        <f t="shared" si="22"/>
        <v>65.2049585268537</v>
      </c>
      <c r="AE55" s="53">
        <v>249.967</v>
      </c>
      <c r="AF55" s="52">
        <v>27.133</v>
      </c>
      <c r="AG55" s="56">
        <f t="shared" si="23"/>
        <v>26.680834560535686</v>
      </c>
      <c r="AH55" s="135">
        <v>299.778</v>
      </c>
      <c r="AI55" s="167">
        <v>24.52</v>
      </c>
      <c r="AJ55" s="135">
        <v>140.158</v>
      </c>
      <c r="AK55" s="167">
        <v>11.235</v>
      </c>
      <c r="AL55" s="135">
        <v>250.13</v>
      </c>
      <c r="AM55" s="167">
        <v>20.52</v>
      </c>
      <c r="AN55" s="135">
        <v>207.86</v>
      </c>
      <c r="AO55" s="167">
        <v>23.71</v>
      </c>
      <c r="AP55" s="136">
        <f t="shared" si="11"/>
        <v>489.71399999999994</v>
      </c>
      <c r="AQ55" s="169">
        <f t="shared" si="15"/>
        <v>68.47467105470176</v>
      </c>
      <c r="AR55" s="114">
        <f t="shared" si="17"/>
        <v>224.417165</v>
      </c>
      <c r="AS55" s="176">
        <f t="shared" si="18"/>
        <v>293964.04443350004</v>
      </c>
    </row>
    <row r="56" spans="1:45" ht="12.75" customHeight="1">
      <c r="A56" s="51" t="s">
        <v>91</v>
      </c>
      <c r="B56" s="50">
        <v>4438.9</v>
      </c>
      <c r="C56" s="50">
        <v>4438.9</v>
      </c>
      <c r="D56" s="177"/>
      <c r="E56" s="56">
        <f t="shared" si="16"/>
        <v>165.57097</v>
      </c>
      <c r="F56" s="54"/>
      <c r="G56" s="135"/>
      <c r="H56" s="135"/>
      <c r="I56" s="154"/>
      <c r="J56" s="160">
        <v>319.49</v>
      </c>
      <c r="K56" s="52">
        <v>65.138</v>
      </c>
      <c r="L56" s="136">
        <f>K56/$E56*100</f>
        <v>39.3414376928516</v>
      </c>
      <c r="M56" s="75">
        <v>519.35</v>
      </c>
      <c r="N56" s="52">
        <v>113.409</v>
      </c>
      <c r="O56" s="136">
        <f>N56/$E56*100</f>
        <v>68.49570308128293</v>
      </c>
      <c r="P56" s="75">
        <v>501.16</v>
      </c>
      <c r="Q56" s="52">
        <v>175.638</v>
      </c>
      <c r="R56" s="136">
        <f>Q56/$E56*100</f>
        <v>106.08019026523795</v>
      </c>
      <c r="S56" s="75">
        <v>583.2</v>
      </c>
      <c r="T56" s="52">
        <v>145.835</v>
      </c>
      <c r="U56" s="137">
        <f t="shared" si="19"/>
        <v>88.0800541302621</v>
      </c>
      <c r="V56" s="53">
        <v>507.22</v>
      </c>
      <c r="W56" s="52">
        <v>159.649</v>
      </c>
      <c r="X56" s="56">
        <f t="shared" si="20"/>
        <v>96.42330415772766</v>
      </c>
      <c r="Y56" s="53">
        <v>449</v>
      </c>
      <c r="Z56" s="52">
        <v>137.675</v>
      </c>
      <c r="AA56" s="56">
        <f t="shared" si="21"/>
        <v>83.15165394030126</v>
      </c>
      <c r="AB56" s="53">
        <v>564.39</v>
      </c>
      <c r="AC56" s="52">
        <v>104.139</v>
      </c>
      <c r="AD56" s="167">
        <f t="shared" si="22"/>
        <v>62.89689551254064</v>
      </c>
      <c r="AE56" s="53">
        <v>416.95</v>
      </c>
      <c r="AF56" s="52">
        <v>44.191</v>
      </c>
      <c r="AG56" s="56">
        <f t="shared" si="23"/>
        <v>26.690065293450903</v>
      </c>
      <c r="AH56" s="135">
        <v>352.76</v>
      </c>
      <c r="AI56" s="167">
        <v>33.6</v>
      </c>
      <c r="AJ56" s="135">
        <v>264.15</v>
      </c>
      <c r="AK56" s="167">
        <v>24.78</v>
      </c>
      <c r="AL56" s="135">
        <v>406.59</v>
      </c>
      <c r="AM56" s="167">
        <v>41.09</v>
      </c>
      <c r="AN56" s="135">
        <v>359.21</v>
      </c>
      <c r="AO56" s="167">
        <v>40.79</v>
      </c>
      <c r="AP56" s="136">
        <f t="shared" si="11"/>
        <v>799.839</v>
      </c>
      <c r="AQ56" s="169">
        <f t="shared" si="15"/>
        <v>68.05865484752552</v>
      </c>
      <c r="AR56" s="114">
        <f t="shared" si="17"/>
        <v>370.1991649999998</v>
      </c>
      <c r="AS56" s="176">
        <f t="shared" si="18"/>
        <v>484923.8862334998</v>
      </c>
    </row>
    <row r="57" spans="1:45" ht="12.75" customHeight="1">
      <c r="A57" s="39" t="s">
        <v>44</v>
      </c>
      <c r="B57" s="36">
        <v>4430.4</v>
      </c>
      <c r="C57" s="36">
        <v>4430.4</v>
      </c>
      <c r="D57" s="177"/>
      <c r="E57" s="57">
        <f t="shared" si="16"/>
        <v>165.25392</v>
      </c>
      <c r="F57" s="14"/>
      <c r="G57" s="13"/>
      <c r="H57" s="13">
        <v>228.93</v>
      </c>
      <c r="I57" s="155">
        <v>459.07</v>
      </c>
      <c r="J57" s="161">
        <v>427.74</v>
      </c>
      <c r="K57" s="2">
        <v>61.42</v>
      </c>
      <c r="L57" s="138">
        <f>K57/$E57*100</f>
        <v>37.16704571970214</v>
      </c>
      <c r="M57" s="74">
        <v>408.96</v>
      </c>
      <c r="N57" s="2">
        <v>107.68</v>
      </c>
      <c r="O57" s="138">
        <f>N57/$E57*100</f>
        <v>65.16033023603919</v>
      </c>
      <c r="P57" s="74">
        <v>423.75</v>
      </c>
      <c r="Q57" s="2">
        <v>164.006</v>
      </c>
      <c r="R57" s="138">
        <f>Q57/$E57*100</f>
        <v>99.24484696036258</v>
      </c>
      <c r="S57" s="74">
        <v>514.47</v>
      </c>
      <c r="T57" s="2">
        <v>157.188</v>
      </c>
      <c r="U57" s="139">
        <f t="shared" si="19"/>
        <v>95.11907493631618</v>
      </c>
      <c r="V57" s="53">
        <v>447.24</v>
      </c>
      <c r="W57" s="52">
        <v>178.637</v>
      </c>
      <c r="X57" s="56">
        <f t="shared" si="20"/>
        <v>108.09849472859707</v>
      </c>
      <c r="Y57" s="53">
        <v>352.51</v>
      </c>
      <c r="Z57" s="52">
        <v>118.102</v>
      </c>
      <c r="AA57" s="56">
        <f t="shared" si="21"/>
        <v>71.46698849866921</v>
      </c>
      <c r="AB57" s="53">
        <v>396.84</v>
      </c>
      <c r="AC57" s="52">
        <v>114.167</v>
      </c>
      <c r="AD57" s="167">
        <f t="shared" si="22"/>
        <v>69.08580443961633</v>
      </c>
      <c r="AE57" s="53">
        <v>345.78</v>
      </c>
      <c r="AF57" s="52">
        <v>29.636</v>
      </c>
      <c r="AG57" s="56">
        <f t="shared" si="23"/>
        <v>17.933613919718212</v>
      </c>
      <c r="AH57" s="135">
        <v>356.88</v>
      </c>
      <c r="AI57" s="167">
        <v>38.8</v>
      </c>
      <c r="AJ57" s="135">
        <v>209.99</v>
      </c>
      <c r="AK57" s="167">
        <v>22</v>
      </c>
      <c r="AL57" s="135">
        <v>339.77</v>
      </c>
      <c r="AM57" s="167">
        <v>36.94</v>
      </c>
      <c r="AN57" s="135">
        <v>287.31</v>
      </c>
      <c r="AO57" s="167">
        <v>41.77</v>
      </c>
      <c r="AP57" s="136">
        <f t="shared" si="11"/>
        <v>773.648</v>
      </c>
      <c r="AQ57" s="169">
        <f t="shared" si="15"/>
        <v>68.16782318991284</v>
      </c>
      <c r="AR57" s="114">
        <f t="shared" si="17"/>
        <v>368.2274399999999</v>
      </c>
      <c r="AS57" s="176">
        <f t="shared" si="18"/>
        <v>482341.1236559999</v>
      </c>
    </row>
    <row r="58" spans="1:45" ht="13.5" customHeight="1" thickBot="1">
      <c r="A58" s="41" t="s">
        <v>33</v>
      </c>
      <c r="B58" s="37">
        <v>3230.7</v>
      </c>
      <c r="C58" s="37">
        <v>3230.7</v>
      </c>
      <c r="D58" s="177"/>
      <c r="E58" s="58">
        <f t="shared" si="16"/>
        <v>120.50510999999999</v>
      </c>
      <c r="F58" s="33">
        <v>353.79</v>
      </c>
      <c r="G58" s="146">
        <v>162.86</v>
      </c>
      <c r="H58" s="146">
        <v>301.94</v>
      </c>
      <c r="I58" s="159">
        <v>378.4</v>
      </c>
      <c r="J58" s="41">
        <v>352.22</v>
      </c>
      <c r="K58" s="9">
        <v>47.214</v>
      </c>
      <c r="L58" s="147">
        <f>K58/$E58*100</f>
        <v>39.180081243027786</v>
      </c>
      <c r="M58" s="8">
        <v>340.64</v>
      </c>
      <c r="N58" s="9">
        <v>79.932</v>
      </c>
      <c r="O58" s="147">
        <f>N58/$E58*100</f>
        <v>66.33079709233908</v>
      </c>
      <c r="P58" s="8">
        <v>332.86</v>
      </c>
      <c r="Q58" s="9">
        <v>113.385</v>
      </c>
      <c r="R58" s="147">
        <f>Q58/$E58*100</f>
        <v>94.0914455826811</v>
      </c>
      <c r="S58" s="8">
        <v>433.703</v>
      </c>
      <c r="T58" s="9">
        <v>103.755</v>
      </c>
      <c r="U58" s="58">
        <f t="shared" si="19"/>
        <v>86.1000832246865</v>
      </c>
      <c r="V58" s="53">
        <v>336.55</v>
      </c>
      <c r="W58" s="52">
        <v>120.689</v>
      </c>
      <c r="X58" s="56">
        <f t="shared" si="20"/>
        <v>100.1525993379036</v>
      </c>
      <c r="Y58" s="53">
        <v>295.3</v>
      </c>
      <c r="Z58" s="52">
        <v>85.972</v>
      </c>
      <c r="AA58" s="56">
        <f t="shared" si="21"/>
        <v>71.34303267305428</v>
      </c>
      <c r="AB58" s="187">
        <v>328.944</v>
      </c>
      <c r="AC58" s="188">
        <v>71.718</v>
      </c>
      <c r="AD58" s="189">
        <f t="shared" si="22"/>
        <v>59.51448863869757</v>
      </c>
      <c r="AE58" s="53">
        <v>263.56</v>
      </c>
      <c r="AF58" s="52">
        <v>21.033</v>
      </c>
      <c r="AG58" s="56">
        <f t="shared" si="23"/>
        <v>17.4540316174144</v>
      </c>
      <c r="AH58" s="203">
        <v>299.01</v>
      </c>
      <c r="AI58" s="167">
        <v>24.5</v>
      </c>
      <c r="AJ58" s="203">
        <v>158.47</v>
      </c>
      <c r="AK58" s="189">
        <v>12.4</v>
      </c>
      <c r="AL58" s="203">
        <v>286.34</v>
      </c>
      <c r="AM58" s="189">
        <v>24.41</v>
      </c>
      <c r="AN58" s="203">
        <v>332.166</v>
      </c>
      <c r="AO58" s="189">
        <v>31.271</v>
      </c>
      <c r="AP58" s="201">
        <f t="shared" si="11"/>
        <v>539.943</v>
      </c>
      <c r="AQ58" s="172">
        <f t="shared" si="15"/>
        <v>64.58906597404874</v>
      </c>
      <c r="AR58" s="175">
        <f t="shared" si="17"/>
        <v>298.70389499999993</v>
      </c>
      <c r="AS58" s="176">
        <f t="shared" si="18"/>
        <v>391272.23206049995</v>
      </c>
    </row>
    <row r="59" spans="1:8" ht="12.75" customHeight="1">
      <c r="A59" s="27"/>
      <c r="B59" s="27"/>
      <c r="C59" s="28"/>
      <c r="D59" s="28"/>
      <c r="E59" s="29"/>
      <c r="F59" s="30"/>
      <c r="G59" s="30"/>
      <c r="H59" s="30"/>
    </row>
    <row r="60" spans="6:8" ht="12.75" customHeight="1">
      <c r="F60" s="12"/>
      <c r="G60" s="148"/>
      <c r="H60" s="148"/>
    </row>
    <row r="71" spans="25:26" ht="12.75">
      <c r="Y71" s="196"/>
      <c r="Z71" s="196"/>
    </row>
  </sheetData>
  <sheetProtection/>
  <mergeCells count="15">
    <mergeCell ref="AS3:AS5"/>
    <mergeCell ref="AQ3:AQ5"/>
    <mergeCell ref="J3:L3"/>
    <mergeCell ref="M3:O3"/>
    <mergeCell ref="AN3:AO3"/>
    <mergeCell ref="P3:R3"/>
    <mergeCell ref="S3:U3"/>
    <mergeCell ref="Y3:AA3"/>
    <mergeCell ref="AH3:AI3"/>
    <mergeCell ref="AJ3:AK3"/>
    <mergeCell ref="AL3:AM3"/>
    <mergeCell ref="V3:X3"/>
    <mergeCell ref="AB3:AD3"/>
    <mergeCell ref="AE3:AG3"/>
    <mergeCell ref="AR3:AR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AU57"/>
  <sheetViews>
    <sheetView zoomScale="85" zoomScaleNormal="85" zoomScalePageLayoutView="0" workbookViewId="0" topLeftCell="A1">
      <pane xSplit="1" topLeftCell="B1" activePane="topRight" state="frozen"/>
      <selection pane="topLeft" activeCell="I7" sqref="I7"/>
      <selection pane="topRight" activeCell="AD10" sqref="AD10"/>
    </sheetView>
  </sheetViews>
  <sheetFormatPr defaultColWidth="9.140625" defaultRowHeight="12.75"/>
  <cols>
    <col min="1" max="1" width="12.57421875" style="0" customWidth="1"/>
    <col min="2" max="3" width="6.7109375" style="0" customWidth="1"/>
    <col min="4" max="4" width="6.00390625" style="0" customWidth="1"/>
    <col min="5" max="5" width="5.28125" style="0" customWidth="1"/>
    <col min="6" max="6" width="5.140625" style="0" customWidth="1"/>
    <col min="7" max="8" width="6.00390625" style="0" customWidth="1"/>
    <col min="9" max="9" width="5.421875" style="0" customWidth="1"/>
    <col min="10" max="10" width="5.8515625" style="0" customWidth="1"/>
    <col min="11" max="11" width="6.140625" style="0" customWidth="1"/>
    <col min="12" max="12" width="6.00390625" style="0" customWidth="1"/>
    <col min="13" max="13" width="6.421875" style="0" customWidth="1"/>
    <col min="14" max="14" width="6.140625" style="0" customWidth="1"/>
    <col min="15" max="15" width="5.57421875" style="0" customWidth="1"/>
    <col min="16" max="17" width="6.00390625" style="0" customWidth="1"/>
    <col min="18" max="18" width="5.57421875" style="0" customWidth="1"/>
    <col min="19" max="19" width="6.00390625" style="0" customWidth="1"/>
    <col min="20" max="20" width="5.421875" style="0" customWidth="1"/>
    <col min="21" max="21" width="6.140625" style="0" customWidth="1"/>
    <col min="22" max="22" width="6.421875" style="0" customWidth="1"/>
    <col min="23" max="23" width="5.7109375" style="0" customWidth="1"/>
    <col min="24" max="24" width="7.28125" style="0" customWidth="1"/>
    <col min="25" max="25" width="6.7109375" style="0" customWidth="1"/>
    <col min="26" max="26" width="5.421875" style="0" customWidth="1"/>
    <col min="27" max="27" width="6.00390625" style="0" customWidth="1"/>
    <col min="28" max="28" width="16.28125" style="0" customWidth="1"/>
    <col min="39" max="40" width="9.140625" style="1" customWidth="1"/>
  </cols>
  <sheetData>
    <row r="2" spans="1:27" ht="16.5" thickBot="1">
      <c r="A2" s="1"/>
      <c r="B2" s="1"/>
      <c r="C2" s="368" t="s">
        <v>24</v>
      </c>
      <c r="D2" s="368"/>
      <c r="E2" s="368"/>
      <c r="F2" s="368"/>
      <c r="G2" s="36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  <c r="Y2" s="11"/>
      <c r="Z2" s="11"/>
      <c r="AA2" s="11"/>
    </row>
    <row r="3" spans="1:28" ht="21.75" customHeight="1">
      <c r="A3" s="16"/>
      <c r="B3" s="22" t="s">
        <v>8</v>
      </c>
      <c r="C3" s="60" t="s">
        <v>9</v>
      </c>
      <c r="D3" s="365" t="s">
        <v>53</v>
      </c>
      <c r="E3" s="366"/>
      <c r="F3" s="367"/>
      <c r="G3" s="365" t="s">
        <v>94</v>
      </c>
      <c r="H3" s="366"/>
      <c r="I3" s="367"/>
      <c r="J3" s="365" t="s">
        <v>99</v>
      </c>
      <c r="K3" s="366"/>
      <c r="L3" s="367"/>
      <c r="M3" s="365" t="s">
        <v>4</v>
      </c>
      <c r="N3" s="366"/>
      <c r="O3" s="367"/>
      <c r="P3" s="365" t="s">
        <v>5</v>
      </c>
      <c r="Q3" s="366"/>
      <c r="R3" s="367"/>
      <c r="S3" s="365" t="s">
        <v>6</v>
      </c>
      <c r="T3" s="366"/>
      <c r="U3" s="367"/>
      <c r="V3" s="365" t="s">
        <v>7</v>
      </c>
      <c r="W3" s="366"/>
      <c r="X3" s="367"/>
      <c r="Y3" s="365" t="s">
        <v>38</v>
      </c>
      <c r="Z3" s="366"/>
      <c r="AA3" s="367"/>
      <c r="AB3" s="362" t="s">
        <v>122</v>
      </c>
    </row>
    <row r="4" spans="1:28" ht="12.75">
      <c r="A4" s="18" t="s">
        <v>0</v>
      </c>
      <c r="B4" s="21" t="s">
        <v>1</v>
      </c>
      <c r="C4" s="61" t="s">
        <v>10</v>
      </c>
      <c r="D4" s="25" t="s">
        <v>2</v>
      </c>
      <c r="E4" s="19" t="s">
        <v>3</v>
      </c>
      <c r="F4" s="20" t="s">
        <v>13</v>
      </c>
      <c r="G4" s="25" t="s">
        <v>2</v>
      </c>
      <c r="H4" s="19" t="s">
        <v>3</v>
      </c>
      <c r="I4" s="20" t="s">
        <v>13</v>
      </c>
      <c r="J4" s="25" t="s">
        <v>2</v>
      </c>
      <c r="K4" s="19" t="s">
        <v>3</v>
      </c>
      <c r="L4" s="20" t="s">
        <v>13</v>
      </c>
      <c r="M4" s="25" t="s">
        <v>2</v>
      </c>
      <c r="N4" s="19" t="s">
        <v>3</v>
      </c>
      <c r="O4" s="20" t="s">
        <v>13</v>
      </c>
      <c r="P4" s="25" t="s">
        <v>2</v>
      </c>
      <c r="Q4" s="19" t="s">
        <v>3</v>
      </c>
      <c r="R4" s="20" t="s">
        <v>13</v>
      </c>
      <c r="S4" s="25" t="s">
        <v>2</v>
      </c>
      <c r="T4" s="19" t="s">
        <v>3</v>
      </c>
      <c r="U4" s="20" t="s">
        <v>13</v>
      </c>
      <c r="V4" s="25" t="s">
        <v>2</v>
      </c>
      <c r="W4" s="19" t="s">
        <v>3</v>
      </c>
      <c r="X4" s="20" t="s">
        <v>13</v>
      </c>
      <c r="Y4" s="25" t="s">
        <v>2</v>
      </c>
      <c r="Z4" s="19" t="s">
        <v>3</v>
      </c>
      <c r="AA4" s="20" t="s">
        <v>13</v>
      </c>
      <c r="AB4" s="363"/>
    </row>
    <row r="5" spans="1:28" ht="13.5" thickBot="1">
      <c r="A5" s="17"/>
      <c r="B5" s="23"/>
      <c r="C5" s="62" t="s">
        <v>11</v>
      </c>
      <c r="D5" s="25" t="s">
        <v>12</v>
      </c>
      <c r="E5" s="24" t="s">
        <v>11</v>
      </c>
      <c r="F5" s="20" t="s">
        <v>14</v>
      </c>
      <c r="G5" s="25" t="s">
        <v>12</v>
      </c>
      <c r="H5" s="24" t="s">
        <v>11</v>
      </c>
      <c r="I5" s="20" t="s">
        <v>14</v>
      </c>
      <c r="J5" s="25" t="s">
        <v>12</v>
      </c>
      <c r="K5" s="24" t="s">
        <v>11</v>
      </c>
      <c r="L5" s="20" t="s">
        <v>14</v>
      </c>
      <c r="M5" s="25" t="s">
        <v>12</v>
      </c>
      <c r="N5" s="24" t="s">
        <v>11</v>
      </c>
      <c r="O5" s="20" t="s">
        <v>14</v>
      </c>
      <c r="P5" s="25" t="s">
        <v>12</v>
      </c>
      <c r="Q5" s="24" t="s">
        <v>11</v>
      </c>
      <c r="R5" s="20" t="s">
        <v>14</v>
      </c>
      <c r="S5" s="25" t="s">
        <v>12</v>
      </c>
      <c r="T5" s="24" t="s">
        <v>11</v>
      </c>
      <c r="U5" s="20" t="s">
        <v>14</v>
      </c>
      <c r="V5" s="25" t="s">
        <v>12</v>
      </c>
      <c r="W5" s="24" t="s">
        <v>11</v>
      </c>
      <c r="X5" s="20" t="s">
        <v>14</v>
      </c>
      <c r="Y5" s="25" t="s">
        <v>12</v>
      </c>
      <c r="Z5" s="24" t="s">
        <v>11</v>
      </c>
      <c r="AA5" s="20" t="s">
        <v>14</v>
      </c>
      <c r="AB5" s="364"/>
    </row>
    <row r="6" spans="1:40" s="44" customFormat="1" ht="13.5" thickBot="1">
      <c r="A6" s="42" t="s">
        <v>47</v>
      </c>
      <c r="B6" s="43" t="s">
        <v>48</v>
      </c>
      <c r="C6" s="43" t="s">
        <v>49</v>
      </c>
      <c r="D6" s="63" t="s">
        <v>50</v>
      </c>
      <c r="E6" s="49" t="s">
        <v>51</v>
      </c>
      <c r="F6" s="49" t="s">
        <v>54</v>
      </c>
      <c r="G6" s="64" t="s">
        <v>55</v>
      </c>
      <c r="H6" s="48" t="s">
        <v>56</v>
      </c>
      <c r="I6" s="49" t="s">
        <v>57</v>
      </c>
      <c r="J6" s="63" t="s">
        <v>58</v>
      </c>
      <c r="K6" s="49" t="s">
        <v>59</v>
      </c>
      <c r="L6" s="49" t="s">
        <v>60</v>
      </c>
      <c r="M6" s="64" t="s">
        <v>61</v>
      </c>
      <c r="N6" s="48" t="s">
        <v>62</v>
      </c>
      <c r="O6" s="49" t="s">
        <v>63</v>
      </c>
      <c r="P6" s="63" t="s">
        <v>64</v>
      </c>
      <c r="Q6" s="49" t="s">
        <v>65</v>
      </c>
      <c r="R6" s="49" t="s">
        <v>66</v>
      </c>
      <c r="S6" s="64" t="s">
        <v>67</v>
      </c>
      <c r="T6" s="48" t="s">
        <v>68</v>
      </c>
      <c r="U6" s="49" t="s">
        <v>69</v>
      </c>
      <c r="V6" s="63" t="s">
        <v>70</v>
      </c>
      <c r="W6" s="49" t="s">
        <v>71</v>
      </c>
      <c r="X6" s="49" t="s">
        <v>72</v>
      </c>
      <c r="Y6" s="64" t="s">
        <v>73</v>
      </c>
      <c r="Z6" s="48" t="s">
        <v>74</v>
      </c>
      <c r="AA6" s="49" t="s">
        <v>75</v>
      </c>
      <c r="AB6" s="85" t="s">
        <v>76</v>
      </c>
      <c r="AM6" s="152"/>
      <c r="AN6" s="152"/>
    </row>
    <row r="7" spans="1:39" ht="12.75">
      <c r="A7" s="39" t="s">
        <v>85</v>
      </c>
      <c r="B7" s="35">
        <v>3230.3</v>
      </c>
      <c r="C7" s="55">
        <f aca="true" t="shared" si="0" ref="C7:C29">B7*0.0373</f>
        <v>120.49019000000001</v>
      </c>
      <c r="D7" s="6"/>
      <c r="E7" s="59"/>
      <c r="F7" s="26"/>
      <c r="G7" s="13"/>
      <c r="H7" s="2"/>
      <c r="I7" s="32"/>
      <c r="J7" s="13"/>
      <c r="K7" s="2"/>
      <c r="L7" s="32"/>
      <c r="M7" s="14"/>
      <c r="N7" s="3"/>
      <c r="O7" s="32"/>
      <c r="P7" s="6"/>
      <c r="Q7" s="2"/>
      <c r="R7" s="26"/>
      <c r="S7" s="6"/>
      <c r="T7" s="2"/>
      <c r="U7" s="32"/>
      <c r="V7" s="6">
        <v>133.86</v>
      </c>
      <c r="W7" s="2">
        <v>37.78</v>
      </c>
      <c r="X7" s="32">
        <f>W7*100/C7</f>
        <v>31.35524975103782</v>
      </c>
      <c r="Y7" s="14">
        <v>305.47</v>
      </c>
      <c r="Z7" s="45">
        <v>28.4</v>
      </c>
      <c r="AA7" s="32">
        <v>70.71115084140874</v>
      </c>
      <c r="AB7" s="86">
        <f aca="true" t="shared" si="1" ref="AB7:AB29">AVERAGE(F7,I7,L7,O7,R7,U7,X7,AA7)</f>
        <v>51.03320029622328</v>
      </c>
      <c r="AM7" s="153"/>
    </row>
    <row r="8" spans="1:39" ht="12.75">
      <c r="A8" s="39" t="s">
        <v>86</v>
      </c>
      <c r="B8" s="36">
        <v>4927.5</v>
      </c>
      <c r="C8" s="55">
        <f t="shared" si="0"/>
        <v>183.79575</v>
      </c>
      <c r="D8" s="6"/>
      <c r="E8" s="59"/>
      <c r="F8" s="26"/>
      <c r="G8" s="13"/>
      <c r="H8" s="2"/>
      <c r="I8" s="32"/>
      <c r="J8" s="13"/>
      <c r="K8" s="2"/>
      <c r="L8" s="32"/>
      <c r="M8" s="14"/>
      <c r="N8" s="3"/>
      <c r="O8" s="32"/>
      <c r="P8" s="6">
        <v>657.9</v>
      </c>
      <c r="Q8" s="2">
        <v>270.58</v>
      </c>
      <c r="R8" s="26">
        <f>Q8*100/C8</f>
        <v>147.217767549032</v>
      </c>
      <c r="S8" s="6">
        <v>91.59</v>
      </c>
      <c r="T8" s="2">
        <v>95.7</v>
      </c>
      <c r="U8" s="32">
        <f>T8*100/C8</f>
        <v>52.06866861720143</v>
      </c>
      <c r="V8" s="6">
        <v>490.27</v>
      </c>
      <c r="W8" s="2">
        <v>147.71</v>
      </c>
      <c r="X8" s="32">
        <f>W8*100/C8</f>
        <v>80.36638496809638</v>
      </c>
      <c r="Y8" s="14">
        <v>438.54</v>
      </c>
      <c r="Z8" s="45">
        <v>39.26</v>
      </c>
      <c r="AA8" s="32">
        <v>64.08200407245542</v>
      </c>
      <c r="AB8" s="84">
        <f t="shared" si="1"/>
        <v>85.9337063016963</v>
      </c>
      <c r="AM8" s="153"/>
    </row>
    <row r="9" spans="1:47" ht="12.75">
      <c r="A9" s="39" t="s">
        <v>27</v>
      </c>
      <c r="B9" s="36">
        <v>8135.1</v>
      </c>
      <c r="C9" s="55">
        <f t="shared" si="0"/>
        <v>303.43923</v>
      </c>
      <c r="D9" s="4"/>
      <c r="E9" s="3"/>
      <c r="F9" s="5"/>
      <c r="G9" s="4"/>
      <c r="H9" s="3"/>
      <c r="I9" s="32"/>
      <c r="J9" s="4"/>
      <c r="K9" s="3"/>
      <c r="L9" s="5"/>
      <c r="M9" s="14"/>
      <c r="N9" s="3"/>
      <c r="O9" s="32"/>
      <c r="P9" s="4">
        <v>435.27</v>
      </c>
      <c r="Q9" s="3">
        <v>269.75</v>
      </c>
      <c r="R9" s="26">
        <f>Q9*100/C9</f>
        <v>88.897536419401</v>
      </c>
      <c r="S9" s="4">
        <v>561.69</v>
      </c>
      <c r="T9" s="3">
        <v>357.28</v>
      </c>
      <c r="U9" s="32">
        <f>T9*100/C9</f>
        <v>117.74350996079181</v>
      </c>
      <c r="V9" s="4">
        <v>625.86</v>
      </c>
      <c r="W9" s="3">
        <v>299.55</v>
      </c>
      <c r="X9" s="32">
        <f>W9*100/C9</f>
        <v>98.71828372356468</v>
      </c>
      <c r="Y9" s="14">
        <v>606.68</v>
      </c>
      <c r="Z9" s="45">
        <v>85.36</v>
      </c>
      <c r="AA9" s="32">
        <v>84.39251576007493</v>
      </c>
      <c r="AB9" s="84">
        <f t="shared" si="1"/>
        <v>97.4379614659581</v>
      </c>
      <c r="AM9" s="153"/>
      <c r="AN9" s="1">
        <v>28.82</v>
      </c>
      <c r="AU9">
        <v>55.14</v>
      </c>
    </row>
    <row r="10" spans="1:39" ht="12.75">
      <c r="A10" s="39" t="s">
        <v>32</v>
      </c>
      <c r="B10" s="36">
        <v>7425</v>
      </c>
      <c r="C10" s="57">
        <f t="shared" si="0"/>
        <v>276.9525</v>
      </c>
      <c r="D10" s="6"/>
      <c r="E10" s="2"/>
      <c r="F10" s="7"/>
      <c r="G10" s="6"/>
      <c r="H10" s="2"/>
      <c r="I10" s="32"/>
      <c r="J10" s="6"/>
      <c r="K10" s="2"/>
      <c r="L10" s="7"/>
      <c r="M10" s="4"/>
      <c r="N10" s="3"/>
      <c r="O10" s="32"/>
      <c r="P10" s="6"/>
      <c r="Q10" s="2"/>
      <c r="R10" s="7"/>
      <c r="S10" s="6"/>
      <c r="T10" s="2"/>
      <c r="U10" s="7"/>
      <c r="V10" s="6">
        <v>287.43</v>
      </c>
      <c r="W10" s="2">
        <v>95.1</v>
      </c>
      <c r="X10" s="32">
        <f>W10*100/C10</f>
        <v>34.33801825222737</v>
      </c>
      <c r="Y10" s="14">
        <v>592.73</v>
      </c>
      <c r="Z10" s="45">
        <v>85.89</v>
      </c>
      <c r="AA10" s="32">
        <v>93.03761475343245</v>
      </c>
      <c r="AB10" s="84">
        <f t="shared" si="1"/>
        <v>63.68781650282991</v>
      </c>
      <c r="AM10" s="153"/>
    </row>
    <row r="11" spans="1:39" ht="12.75">
      <c r="A11" s="39" t="s">
        <v>29</v>
      </c>
      <c r="B11" s="36">
        <v>7778.3</v>
      </c>
      <c r="C11" s="55">
        <f t="shared" si="0"/>
        <v>290.13059</v>
      </c>
      <c r="D11" s="6"/>
      <c r="E11" s="2"/>
      <c r="F11" s="7"/>
      <c r="G11" s="6"/>
      <c r="H11" s="2"/>
      <c r="I11" s="32"/>
      <c r="J11" s="6"/>
      <c r="K11" s="2"/>
      <c r="L11" s="7"/>
      <c r="M11" s="14"/>
      <c r="N11" s="3"/>
      <c r="O11" s="32"/>
      <c r="P11" s="6">
        <v>771.97</v>
      </c>
      <c r="Q11" s="2">
        <v>277.69</v>
      </c>
      <c r="R11" s="26">
        <f>Q11*100/C11</f>
        <v>95.71207227752166</v>
      </c>
      <c r="S11" s="6">
        <v>759.23</v>
      </c>
      <c r="T11" s="2">
        <v>259.71</v>
      </c>
      <c r="U11" s="32">
        <f>T11*100/C11</f>
        <v>89.51486294499314</v>
      </c>
      <c r="V11" s="6">
        <v>818.29</v>
      </c>
      <c r="W11" s="2">
        <v>231.54</v>
      </c>
      <c r="X11" s="32">
        <f>W11*100/C11</f>
        <v>79.80544209419628</v>
      </c>
      <c r="Y11" s="14">
        <v>746.61</v>
      </c>
      <c r="Z11" s="45">
        <v>66.24</v>
      </c>
      <c r="AA11" s="32">
        <v>68.4932946918834</v>
      </c>
      <c r="AB11" s="84">
        <f t="shared" si="1"/>
        <v>83.38141800214862</v>
      </c>
      <c r="AM11" s="153"/>
    </row>
    <row r="12" spans="1:28" ht="12.75">
      <c r="A12" s="39" t="s">
        <v>15</v>
      </c>
      <c r="B12" s="36">
        <v>8922.4</v>
      </c>
      <c r="C12" s="55">
        <f t="shared" si="0"/>
        <v>332.80552</v>
      </c>
      <c r="D12" s="4">
        <v>821</v>
      </c>
      <c r="E12" s="3">
        <v>93.91</v>
      </c>
      <c r="F12" s="32">
        <f>E12*100/C12</f>
        <v>28.217681004810256</v>
      </c>
      <c r="G12" s="4">
        <v>784.4</v>
      </c>
      <c r="H12" s="3">
        <v>193.15</v>
      </c>
      <c r="I12" s="32">
        <f>H12*100/C12</f>
        <v>58.036897945683116</v>
      </c>
      <c r="J12" s="4">
        <v>574</v>
      </c>
      <c r="K12" s="3">
        <v>339.08</v>
      </c>
      <c r="L12" s="32">
        <f>K12*100/C12</f>
        <v>101.88532930583604</v>
      </c>
      <c r="M12" s="14">
        <v>776.2</v>
      </c>
      <c r="N12" s="3">
        <v>315.85</v>
      </c>
      <c r="O12" s="32">
        <f>N12*100/C12</f>
        <v>94.90527681151444</v>
      </c>
      <c r="P12" s="4">
        <v>523.8</v>
      </c>
      <c r="Q12" s="3">
        <v>297.42</v>
      </c>
      <c r="R12" s="26">
        <f>Q12*100/C12</f>
        <v>89.36750808700529</v>
      </c>
      <c r="S12" s="4">
        <v>509.6</v>
      </c>
      <c r="T12" s="3">
        <v>308.65</v>
      </c>
      <c r="U12" s="32">
        <f>T12*100/C12</f>
        <v>92.7418511567957</v>
      </c>
      <c r="V12" s="4">
        <v>576.27</v>
      </c>
      <c r="W12" s="3">
        <v>278.6</v>
      </c>
      <c r="X12" s="32">
        <f aca="true" t="shared" si="2" ref="X12:X17">W12*100/C12</f>
        <v>83.7125538061989</v>
      </c>
      <c r="Y12" s="14">
        <v>782.75</v>
      </c>
      <c r="Z12" s="45">
        <v>62.75</v>
      </c>
      <c r="AA12" s="32">
        <v>56.564566597332885</v>
      </c>
      <c r="AB12" s="84">
        <f t="shared" si="1"/>
        <v>75.67895808939707</v>
      </c>
    </row>
    <row r="13" spans="1:47" ht="12.75">
      <c r="A13" s="39" t="s">
        <v>16</v>
      </c>
      <c r="B13" s="36">
        <v>5816.7</v>
      </c>
      <c r="C13" s="55">
        <f t="shared" si="0"/>
        <v>216.96291</v>
      </c>
      <c r="D13" s="4">
        <v>450.94</v>
      </c>
      <c r="E13" s="3">
        <v>95.8</v>
      </c>
      <c r="F13" s="32">
        <f>E13*100/C13</f>
        <v>44.15501248577464</v>
      </c>
      <c r="G13" s="4">
        <v>432.51</v>
      </c>
      <c r="H13" s="3">
        <v>126.02</v>
      </c>
      <c r="I13" s="32">
        <f>H13*100/C13</f>
        <v>58.0836604745023</v>
      </c>
      <c r="J13" s="4">
        <v>414.63</v>
      </c>
      <c r="K13" s="3">
        <v>200.07</v>
      </c>
      <c r="L13" s="32">
        <f>K13*100/C13</f>
        <v>92.2139180378803</v>
      </c>
      <c r="M13" s="14">
        <v>505.91</v>
      </c>
      <c r="N13" s="3">
        <v>171.29</v>
      </c>
      <c r="O13" s="32">
        <f>N13*100/C13</f>
        <v>78.94897796125615</v>
      </c>
      <c r="P13" s="4">
        <v>385.88</v>
      </c>
      <c r="Q13" s="3">
        <v>159.15</v>
      </c>
      <c r="R13" s="26">
        <f>Q13*100/C13</f>
        <v>73.35355153560579</v>
      </c>
      <c r="S13" s="4">
        <v>396.46</v>
      </c>
      <c r="T13" s="3">
        <v>157.41</v>
      </c>
      <c r="U13" s="32">
        <f>T13*100/C13</f>
        <v>72.55157114181405</v>
      </c>
      <c r="V13" s="4">
        <v>442.39</v>
      </c>
      <c r="W13" s="3">
        <v>133.67</v>
      </c>
      <c r="X13" s="32">
        <f t="shared" si="2"/>
        <v>61.609608757552145</v>
      </c>
      <c r="Y13" s="14">
        <v>515.72</v>
      </c>
      <c r="Z13" s="45">
        <v>28.11</v>
      </c>
      <c r="AA13" s="32">
        <v>38.86839460256134</v>
      </c>
      <c r="AB13" s="84">
        <f t="shared" si="1"/>
        <v>64.97308687461835</v>
      </c>
      <c r="AM13" s="153"/>
      <c r="AN13" s="1">
        <v>28.97</v>
      </c>
      <c r="AU13">
        <v>65.25</v>
      </c>
    </row>
    <row r="14" spans="1:39" ht="12.75">
      <c r="A14" s="39" t="s">
        <v>17</v>
      </c>
      <c r="B14" s="36">
        <v>2776.5</v>
      </c>
      <c r="C14" s="57">
        <f t="shared" si="0"/>
        <v>103.56345</v>
      </c>
      <c r="D14" s="4">
        <v>150.77</v>
      </c>
      <c r="E14" s="3">
        <v>41.74</v>
      </c>
      <c r="F14" s="32">
        <f>E14*100/C14</f>
        <v>40.30379443713009</v>
      </c>
      <c r="G14" s="4">
        <v>203.87</v>
      </c>
      <c r="H14" s="3">
        <v>69.09</v>
      </c>
      <c r="I14" s="32">
        <f>H14*100/C14</f>
        <v>66.71272538719018</v>
      </c>
      <c r="J14" s="4">
        <v>133.75</v>
      </c>
      <c r="K14" s="3">
        <v>127.03</v>
      </c>
      <c r="L14" s="32">
        <f>K14*100/C14</f>
        <v>122.65910415305785</v>
      </c>
      <c r="M14" s="14">
        <v>172.5</v>
      </c>
      <c r="N14" s="3">
        <v>83.57</v>
      </c>
      <c r="O14" s="32">
        <f>N14*100/C14</f>
        <v>80.69449212053094</v>
      </c>
      <c r="P14" s="4">
        <v>139.6</v>
      </c>
      <c r="Q14" s="3">
        <v>86.25</v>
      </c>
      <c r="R14" s="26">
        <f>Q14*100/C14</f>
        <v>83.28227767614926</v>
      </c>
      <c r="S14" s="4">
        <v>153.88</v>
      </c>
      <c r="T14" s="3">
        <v>85.19</v>
      </c>
      <c r="U14" s="32">
        <f>T14*100/C14</f>
        <v>82.2587505534047</v>
      </c>
      <c r="V14" s="4">
        <v>185.67</v>
      </c>
      <c r="W14" s="3">
        <v>73.42</v>
      </c>
      <c r="X14" s="32">
        <f t="shared" si="2"/>
        <v>70.89373712443917</v>
      </c>
      <c r="Y14" s="14">
        <v>198.5</v>
      </c>
      <c r="Z14" s="45">
        <v>20.31</v>
      </c>
      <c r="AA14" s="32">
        <v>58.833497725307524</v>
      </c>
      <c r="AB14" s="84">
        <f t="shared" si="1"/>
        <v>75.70479739715121</v>
      </c>
      <c r="AM14" s="153"/>
    </row>
    <row r="15" spans="1:47" ht="12.75">
      <c r="A15" s="39" t="s">
        <v>18</v>
      </c>
      <c r="B15" s="36">
        <v>4479.7</v>
      </c>
      <c r="C15" s="55">
        <f t="shared" si="0"/>
        <v>167.09281</v>
      </c>
      <c r="D15" s="4"/>
      <c r="E15" s="3"/>
      <c r="F15" s="32"/>
      <c r="G15" s="4"/>
      <c r="H15" s="3"/>
      <c r="I15" s="32"/>
      <c r="J15" s="4">
        <v>606.1</v>
      </c>
      <c r="K15" s="3">
        <v>224.73</v>
      </c>
      <c r="L15" s="32">
        <f>K15*100/C15</f>
        <v>134.49411737105865</v>
      </c>
      <c r="M15" s="14">
        <v>697.43</v>
      </c>
      <c r="N15" s="3">
        <v>125.72</v>
      </c>
      <c r="O15" s="32">
        <f>N15*100/C15</f>
        <v>75.23962281800156</v>
      </c>
      <c r="P15" s="4">
        <v>459.88</v>
      </c>
      <c r="Q15" s="3">
        <v>128.07</v>
      </c>
      <c r="R15" s="26">
        <f>Q15*100/C15</f>
        <v>76.64602683981435</v>
      </c>
      <c r="S15" s="4">
        <v>425.78</v>
      </c>
      <c r="T15" s="3">
        <v>130.43</v>
      </c>
      <c r="U15" s="32">
        <f>T15*100/C15</f>
        <v>78.0584155595923</v>
      </c>
      <c r="V15" s="4">
        <v>434.13</v>
      </c>
      <c r="W15" s="3">
        <v>94.06</v>
      </c>
      <c r="X15" s="32">
        <f t="shared" si="2"/>
        <v>56.29206906030248</v>
      </c>
      <c r="Y15" s="14">
        <v>443.79</v>
      </c>
      <c r="Z15" s="45">
        <v>21.73</v>
      </c>
      <c r="AA15" s="32">
        <v>39.01424603488325</v>
      </c>
      <c r="AB15" s="84">
        <f t="shared" si="1"/>
        <v>76.62408294727543</v>
      </c>
      <c r="AM15" s="153"/>
      <c r="AN15" s="1">
        <v>74.17</v>
      </c>
      <c r="AU15">
        <v>131.37</v>
      </c>
    </row>
    <row r="16" spans="1:39" ht="12.75">
      <c r="A16" s="40" t="s">
        <v>35</v>
      </c>
      <c r="B16" s="35">
        <v>2669.3</v>
      </c>
      <c r="C16" s="57">
        <f t="shared" si="0"/>
        <v>99.56489</v>
      </c>
      <c r="D16" s="6"/>
      <c r="E16" s="2"/>
      <c r="F16" s="7"/>
      <c r="G16" s="6"/>
      <c r="H16" s="2"/>
      <c r="I16" s="32"/>
      <c r="J16" s="6"/>
      <c r="K16" s="2"/>
      <c r="L16" s="7"/>
      <c r="M16" s="4"/>
      <c r="N16" s="3"/>
      <c r="O16" s="32"/>
      <c r="P16" s="6"/>
      <c r="Q16" s="2"/>
      <c r="R16" s="7"/>
      <c r="S16" s="6"/>
      <c r="T16" s="2"/>
      <c r="U16" s="7"/>
      <c r="V16" s="6">
        <v>20.88</v>
      </c>
      <c r="W16" s="2">
        <v>4.9</v>
      </c>
      <c r="X16" s="32">
        <f t="shared" si="2"/>
        <v>4.92141356255202</v>
      </c>
      <c r="Y16" s="14">
        <v>321.7</v>
      </c>
      <c r="Z16" s="45">
        <v>13.81</v>
      </c>
      <c r="AA16" s="32">
        <v>41.61105385643474</v>
      </c>
      <c r="AB16" s="84">
        <f t="shared" si="1"/>
        <v>23.266233709493378</v>
      </c>
      <c r="AM16" s="153"/>
    </row>
    <row r="17" spans="1:28" ht="12.75">
      <c r="A17" s="39" t="s">
        <v>19</v>
      </c>
      <c r="B17" s="36">
        <v>3156.4</v>
      </c>
      <c r="C17" s="55">
        <f t="shared" si="0"/>
        <v>117.73372</v>
      </c>
      <c r="D17" s="4"/>
      <c r="E17" s="3"/>
      <c r="F17" s="32"/>
      <c r="G17" s="4">
        <v>306.26</v>
      </c>
      <c r="H17" s="3">
        <v>72.54</v>
      </c>
      <c r="I17" s="32">
        <f>H17*100/C17</f>
        <v>61.61361417952308</v>
      </c>
      <c r="J17" s="4">
        <v>248.72</v>
      </c>
      <c r="K17" s="3">
        <v>138.07</v>
      </c>
      <c r="L17" s="32">
        <f>K17*100/C17</f>
        <v>117.27311427856012</v>
      </c>
      <c r="M17" s="14">
        <v>347.83</v>
      </c>
      <c r="N17" s="3">
        <v>93.25</v>
      </c>
      <c r="O17" s="32">
        <f>N17*100/C17</f>
        <v>79.20415663414016</v>
      </c>
      <c r="P17" s="4">
        <v>260.29</v>
      </c>
      <c r="Q17" s="3">
        <v>94.4</v>
      </c>
      <c r="R17" s="26">
        <f>Q17*100/C17</f>
        <v>80.18093711810006</v>
      </c>
      <c r="S17" s="4">
        <v>262.52</v>
      </c>
      <c r="T17" s="3">
        <v>92.21</v>
      </c>
      <c r="U17" s="32">
        <f>T17*100/C17</f>
        <v>78.32080732690684</v>
      </c>
      <c r="V17" s="4">
        <v>270.87</v>
      </c>
      <c r="W17" s="3">
        <v>79.36</v>
      </c>
      <c r="X17" s="32">
        <f t="shared" si="2"/>
        <v>67.40634713657225</v>
      </c>
      <c r="Y17" s="14">
        <v>351.76</v>
      </c>
      <c r="Z17" s="45">
        <v>9.43</v>
      </c>
      <c r="AA17" s="32">
        <v>24.028799905413674</v>
      </c>
      <c r="AB17" s="84">
        <f t="shared" si="1"/>
        <v>72.57539665417376</v>
      </c>
    </row>
    <row r="18" spans="1:39" ht="12.75">
      <c r="A18" s="39" t="s">
        <v>89</v>
      </c>
      <c r="B18" s="36">
        <v>2510.6</v>
      </c>
      <c r="C18" s="26">
        <f t="shared" si="0"/>
        <v>93.64538</v>
      </c>
      <c r="D18" s="71"/>
      <c r="E18" s="69"/>
      <c r="F18" s="73"/>
      <c r="G18" s="71"/>
      <c r="H18" s="69"/>
      <c r="I18" s="67"/>
      <c r="J18" s="71"/>
      <c r="K18" s="69"/>
      <c r="L18" s="73"/>
      <c r="M18" s="68"/>
      <c r="N18" s="69"/>
      <c r="O18" s="67"/>
      <c r="P18" s="71">
        <v>45.06</v>
      </c>
      <c r="Q18" s="69">
        <v>9.07</v>
      </c>
      <c r="R18" s="66">
        <f>Q18*100/C18</f>
        <v>9.68547514036464</v>
      </c>
      <c r="S18" s="71">
        <v>268.58</v>
      </c>
      <c r="T18" s="69">
        <v>56.62</v>
      </c>
      <c r="U18" s="67">
        <f>T18*100/C18</f>
        <v>60.46213918935456</v>
      </c>
      <c r="V18" s="71">
        <v>299.23</v>
      </c>
      <c r="W18" s="69">
        <v>47.09</v>
      </c>
      <c r="X18" s="67">
        <f>W18*100/C18</f>
        <v>50.28544921276415</v>
      </c>
      <c r="Y18" s="68">
        <v>295.54</v>
      </c>
      <c r="Z18" s="70">
        <v>4.73</v>
      </c>
      <c r="AA18" s="32">
        <v>15.152909839225384</v>
      </c>
      <c r="AB18" s="84">
        <f t="shared" si="1"/>
        <v>33.89649334542718</v>
      </c>
      <c r="AM18" s="153"/>
    </row>
    <row r="19" spans="1:40" ht="12.75">
      <c r="A19" s="39" t="s">
        <v>34</v>
      </c>
      <c r="B19" s="36">
        <v>2523.4</v>
      </c>
      <c r="C19" s="55">
        <f t="shared" si="0"/>
        <v>94.12282</v>
      </c>
      <c r="D19" s="6"/>
      <c r="E19" s="2"/>
      <c r="F19" s="7"/>
      <c r="G19" s="6"/>
      <c r="H19" s="2"/>
      <c r="I19" s="32"/>
      <c r="J19" s="6"/>
      <c r="K19" s="2"/>
      <c r="L19" s="7"/>
      <c r="M19" s="4"/>
      <c r="N19" s="3"/>
      <c r="O19" s="32"/>
      <c r="P19" s="6"/>
      <c r="Q19" s="2"/>
      <c r="R19" s="7"/>
      <c r="S19" s="6"/>
      <c r="T19" s="2"/>
      <c r="U19" s="7"/>
      <c r="V19" s="6">
        <v>94.29</v>
      </c>
      <c r="W19" s="2">
        <v>12.71</v>
      </c>
      <c r="X19" s="32">
        <f>W19*100/C19</f>
        <v>13.503632806581868</v>
      </c>
      <c r="Y19" s="14">
        <v>318.31</v>
      </c>
      <c r="Z19" s="45">
        <v>11.95</v>
      </c>
      <c r="AA19" s="32">
        <v>38.08853155908418</v>
      </c>
      <c r="AB19" s="84">
        <f t="shared" si="1"/>
        <v>25.796082182833025</v>
      </c>
      <c r="AM19" s="153"/>
      <c r="AN19" s="1">
        <v>40.06</v>
      </c>
    </row>
    <row r="20" spans="1:39" ht="12.75">
      <c r="A20" s="40" t="s">
        <v>25</v>
      </c>
      <c r="B20" s="35">
        <v>3376.16</v>
      </c>
      <c r="C20" s="55">
        <f t="shared" si="0"/>
        <v>125.930768</v>
      </c>
      <c r="D20" s="4"/>
      <c r="E20" s="3"/>
      <c r="F20" s="32"/>
      <c r="G20" s="4"/>
      <c r="H20" s="3"/>
      <c r="I20" s="32"/>
      <c r="J20" s="4"/>
      <c r="K20" s="3"/>
      <c r="L20" s="32"/>
      <c r="M20" s="14"/>
      <c r="N20" s="3"/>
      <c r="O20" s="32"/>
      <c r="P20" s="4">
        <v>46.06</v>
      </c>
      <c r="Q20" s="3">
        <v>17.85</v>
      </c>
      <c r="R20" s="26">
        <f>Q20*100/C20</f>
        <v>14.17445496719277</v>
      </c>
      <c r="S20" s="4">
        <v>267.85</v>
      </c>
      <c r="T20" s="3">
        <v>99.62</v>
      </c>
      <c r="U20" s="32">
        <f>T20*100/C20</f>
        <v>79.10695819785678</v>
      </c>
      <c r="V20" s="4">
        <v>277.22</v>
      </c>
      <c r="W20" s="3">
        <v>68.78</v>
      </c>
      <c r="X20" s="32">
        <f aca="true" t="shared" si="3" ref="X20:X28">W20*100/C20</f>
        <v>54.61731163269011</v>
      </c>
      <c r="Y20" s="14">
        <v>290.92</v>
      </c>
      <c r="Z20" s="45">
        <v>15.15</v>
      </c>
      <c r="AA20" s="32">
        <v>36.091259286213514</v>
      </c>
      <c r="AB20" s="84">
        <f t="shared" si="1"/>
        <v>45.997496020988294</v>
      </c>
      <c r="AM20" s="153"/>
    </row>
    <row r="21" spans="1:39" ht="12.75">
      <c r="A21" s="39" t="s">
        <v>30</v>
      </c>
      <c r="B21" s="36">
        <v>3270.7</v>
      </c>
      <c r="C21" s="55">
        <f t="shared" si="0"/>
        <v>121.99710999999999</v>
      </c>
      <c r="D21" s="6"/>
      <c r="E21" s="2"/>
      <c r="F21" s="7"/>
      <c r="G21" s="6"/>
      <c r="H21" s="2"/>
      <c r="I21" s="32"/>
      <c r="J21" s="6"/>
      <c r="K21" s="2"/>
      <c r="L21" s="7"/>
      <c r="M21" s="14"/>
      <c r="N21" s="3"/>
      <c r="O21" s="32"/>
      <c r="P21" s="6"/>
      <c r="Q21" s="2"/>
      <c r="R21" s="7"/>
      <c r="S21" s="6"/>
      <c r="T21" s="2"/>
      <c r="U21" s="7"/>
      <c r="V21" s="6">
        <v>250.99</v>
      </c>
      <c r="W21" s="2">
        <v>82.93</v>
      </c>
      <c r="X21" s="32">
        <f t="shared" si="3"/>
        <v>67.97702011137805</v>
      </c>
      <c r="Y21" s="14">
        <v>243.64</v>
      </c>
      <c r="Z21" s="45">
        <v>20.01</v>
      </c>
      <c r="AA21" s="32">
        <v>49.20608365230948</v>
      </c>
      <c r="AB21" s="84">
        <f t="shared" si="1"/>
        <v>58.59155188184377</v>
      </c>
      <c r="AM21" s="153"/>
    </row>
    <row r="22" spans="1:39" ht="12.75">
      <c r="A22" s="39" t="s">
        <v>20</v>
      </c>
      <c r="B22" s="36">
        <v>4702.65</v>
      </c>
      <c r="C22" s="55">
        <f t="shared" si="0"/>
        <v>175.40884499999999</v>
      </c>
      <c r="D22" s="6">
        <v>495.3</v>
      </c>
      <c r="E22" s="2">
        <v>91.75</v>
      </c>
      <c r="F22" s="32">
        <f>E22*100/C22</f>
        <v>52.30637029734732</v>
      </c>
      <c r="G22" s="6">
        <v>339.28</v>
      </c>
      <c r="H22" s="2">
        <v>156.17</v>
      </c>
      <c r="I22" s="32">
        <f>H22*100/C22</f>
        <v>89.03199835789353</v>
      </c>
      <c r="J22" s="6">
        <v>259.47</v>
      </c>
      <c r="K22" s="2">
        <v>265.39</v>
      </c>
      <c r="L22" s="32">
        <f>K22*100/C22</f>
        <v>151.29795763719898</v>
      </c>
      <c r="M22" s="14">
        <v>269.35</v>
      </c>
      <c r="N22" s="3">
        <v>206.75</v>
      </c>
      <c r="O22" s="32">
        <f>N22*100/C22</f>
        <v>117.8674883812159</v>
      </c>
      <c r="P22" s="6">
        <v>238.09</v>
      </c>
      <c r="Q22" s="2">
        <v>192.41</v>
      </c>
      <c r="R22" s="26">
        <f>Q22*100/C22</f>
        <v>109.692302004497</v>
      </c>
      <c r="S22" s="6">
        <v>209.16</v>
      </c>
      <c r="T22" s="2">
        <v>196.38</v>
      </c>
      <c r="U22" s="32">
        <f>T22*100/C22</f>
        <v>111.95558582008793</v>
      </c>
      <c r="V22" s="6">
        <v>382.54</v>
      </c>
      <c r="W22" s="2">
        <v>152.08</v>
      </c>
      <c r="X22" s="32">
        <f t="shared" si="3"/>
        <v>86.70030294082379</v>
      </c>
      <c r="Y22" s="14">
        <v>378.5</v>
      </c>
      <c r="Z22" s="45">
        <v>36.66</v>
      </c>
      <c r="AA22" s="32">
        <v>62.69923275533797</v>
      </c>
      <c r="AB22" s="84">
        <f t="shared" si="1"/>
        <v>97.69390477430031</v>
      </c>
      <c r="AM22" s="153"/>
    </row>
    <row r="23" spans="1:39" ht="12.75">
      <c r="A23" s="39" t="s">
        <v>31</v>
      </c>
      <c r="B23" s="36">
        <v>3927.7</v>
      </c>
      <c r="C23" s="57">
        <f t="shared" si="0"/>
        <v>146.50321</v>
      </c>
      <c r="D23" s="6"/>
      <c r="E23" s="2"/>
      <c r="F23" s="7"/>
      <c r="G23" s="6"/>
      <c r="H23" s="2"/>
      <c r="I23" s="32"/>
      <c r="J23" s="6"/>
      <c r="K23" s="2"/>
      <c r="L23" s="7"/>
      <c r="M23" s="14"/>
      <c r="N23" s="3"/>
      <c r="O23" s="32"/>
      <c r="P23" s="6"/>
      <c r="Q23" s="2"/>
      <c r="R23" s="7"/>
      <c r="S23" s="6"/>
      <c r="T23" s="2"/>
      <c r="U23" s="7"/>
      <c r="V23" s="6">
        <v>35.99</v>
      </c>
      <c r="W23" s="2">
        <v>10.69</v>
      </c>
      <c r="X23" s="32">
        <f t="shared" si="3"/>
        <v>7.296768446234045</v>
      </c>
      <c r="Y23" s="14">
        <v>352.68</v>
      </c>
      <c r="Z23" s="45">
        <v>38.66</v>
      </c>
      <c r="AA23" s="32">
        <v>79.1655008787862</v>
      </c>
      <c r="AB23" s="84">
        <f t="shared" si="1"/>
        <v>43.23113466251012</v>
      </c>
      <c r="AM23" s="153"/>
    </row>
    <row r="24" spans="1:39" ht="12.75">
      <c r="A24" s="38" t="s">
        <v>21</v>
      </c>
      <c r="B24" s="34">
        <v>4004.4</v>
      </c>
      <c r="C24" s="55">
        <f t="shared" si="0"/>
        <v>149.36412</v>
      </c>
      <c r="D24" s="6"/>
      <c r="E24" s="2"/>
      <c r="F24" s="26"/>
      <c r="G24" s="6" t="s">
        <v>23</v>
      </c>
      <c r="H24" s="2">
        <v>11.81</v>
      </c>
      <c r="I24" s="32">
        <f>H24*100/C24</f>
        <v>7.90685206058858</v>
      </c>
      <c r="J24" s="6">
        <v>93.86</v>
      </c>
      <c r="K24" s="2">
        <v>204.46</v>
      </c>
      <c r="L24" s="32">
        <f>K24*100/C24</f>
        <v>136.88695785842006</v>
      </c>
      <c r="M24" s="14">
        <v>333.81</v>
      </c>
      <c r="N24" s="3">
        <v>131.31</v>
      </c>
      <c r="O24" s="32">
        <f>N24*100/C24</f>
        <v>87.91267943064237</v>
      </c>
      <c r="P24" s="6">
        <v>261.77</v>
      </c>
      <c r="Q24" s="2">
        <v>127.36</v>
      </c>
      <c r="R24" s="26">
        <f>Q24*100/C24</f>
        <v>85.26813534602553</v>
      </c>
      <c r="S24" s="6">
        <v>268.24</v>
      </c>
      <c r="T24" s="2">
        <v>120.11</v>
      </c>
      <c r="U24" s="32">
        <f>T24*100/C24</f>
        <v>80.41422531729842</v>
      </c>
      <c r="V24" s="6">
        <v>285.03</v>
      </c>
      <c r="W24" s="2">
        <v>95.03</v>
      </c>
      <c r="X24" s="32">
        <f t="shared" si="3"/>
        <v>63.62304414206035</v>
      </c>
      <c r="Y24" s="14">
        <v>310.03</v>
      </c>
      <c r="Z24" s="45">
        <v>15.29</v>
      </c>
      <c r="AA24" s="32">
        <v>30.710186623132778</v>
      </c>
      <c r="AB24" s="84">
        <f t="shared" si="1"/>
        <v>70.38886868259543</v>
      </c>
      <c r="AM24" s="153"/>
    </row>
    <row r="25" spans="1:39" ht="12.75">
      <c r="A25" s="39" t="s">
        <v>26</v>
      </c>
      <c r="B25" s="36">
        <v>4187.33</v>
      </c>
      <c r="C25" s="55">
        <f t="shared" si="0"/>
        <v>156.187409</v>
      </c>
      <c r="D25" s="6"/>
      <c r="E25" s="2"/>
      <c r="F25" s="26"/>
      <c r="G25" s="6"/>
      <c r="H25" s="2"/>
      <c r="I25" s="32"/>
      <c r="J25" s="6"/>
      <c r="K25" s="2"/>
      <c r="L25" s="32"/>
      <c r="M25" s="14"/>
      <c r="N25" s="3"/>
      <c r="O25" s="32"/>
      <c r="P25" s="6">
        <v>354.09</v>
      </c>
      <c r="Q25" s="2">
        <v>126.82</v>
      </c>
      <c r="R25" s="26">
        <f>Q25*100/C25</f>
        <v>81.19732621981072</v>
      </c>
      <c r="S25" s="6">
        <v>341.62</v>
      </c>
      <c r="T25" s="2">
        <v>126.16</v>
      </c>
      <c r="U25" s="32">
        <f>T25*100/C25</f>
        <v>80.77475694599684</v>
      </c>
      <c r="V25" s="6">
        <v>386.16</v>
      </c>
      <c r="W25" s="2">
        <v>99.84</v>
      </c>
      <c r="X25" s="32">
        <f t="shared" si="3"/>
        <v>63.92320651148006</v>
      </c>
      <c r="Y25" s="14">
        <v>338.69</v>
      </c>
      <c r="Z25" s="45">
        <v>33.42</v>
      </c>
      <c r="AA25" s="32">
        <v>64.1921142311798</v>
      </c>
      <c r="AB25" s="84">
        <f t="shared" si="1"/>
        <v>72.52185097711686</v>
      </c>
      <c r="AM25" s="153"/>
    </row>
    <row r="26" spans="1:39" ht="12.75">
      <c r="A26" s="39" t="s">
        <v>22</v>
      </c>
      <c r="B26" s="36">
        <v>4041.1</v>
      </c>
      <c r="C26" s="55">
        <f t="shared" si="0"/>
        <v>150.73302999999999</v>
      </c>
      <c r="D26" s="6"/>
      <c r="E26" s="59"/>
      <c r="F26" s="26"/>
      <c r="G26" s="13">
        <v>270.39</v>
      </c>
      <c r="H26" s="2">
        <v>111.73</v>
      </c>
      <c r="I26" s="32">
        <f>H26*100/C26</f>
        <v>74.12443045827447</v>
      </c>
      <c r="J26" s="13">
        <v>286.59</v>
      </c>
      <c r="K26" s="2">
        <v>203.52</v>
      </c>
      <c r="L26" s="32">
        <f>K26*100/C26</f>
        <v>135.02017441034658</v>
      </c>
      <c r="M26" s="14">
        <v>397.77</v>
      </c>
      <c r="N26" s="3">
        <v>130.86</v>
      </c>
      <c r="O26" s="32">
        <f>N26*100/C26</f>
        <v>86.81574303919986</v>
      </c>
      <c r="P26" s="6">
        <v>333.86</v>
      </c>
      <c r="Q26" s="2">
        <v>138.76</v>
      </c>
      <c r="R26" s="26">
        <f>Q26*100/C26</f>
        <v>92.05679737214864</v>
      </c>
      <c r="S26" s="6">
        <v>338.79</v>
      </c>
      <c r="T26" s="2">
        <v>138.73</v>
      </c>
      <c r="U26" s="32">
        <f>T26*100/C26</f>
        <v>92.0368946341754</v>
      </c>
      <c r="V26" s="6">
        <v>386.03</v>
      </c>
      <c r="W26" s="2">
        <v>112.26</v>
      </c>
      <c r="X26" s="32">
        <f t="shared" si="3"/>
        <v>74.47604549580143</v>
      </c>
      <c r="Y26" s="14">
        <v>434.88</v>
      </c>
      <c r="Z26" s="45">
        <v>26</v>
      </c>
      <c r="AA26" s="32">
        <v>51.74711873038047</v>
      </c>
      <c r="AB26" s="84">
        <f t="shared" si="1"/>
        <v>86.61102916290385</v>
      </c>
      <c r="AM26" s="153"/>
    </row>
    <row r="27" spans="1:39" ht="12.75">
      <c r="A27" s="39" t="s">
        <v>90</v>
      </c>
      <c r="B27" s="36">
        <v>5803.2</v>
      </c>
      <c r="C27" s="57">
        <f t="shared" si="0"/>
        <v>216.45936</v>
      </c>
      <c r="D27" s="4"/>
      <c r="E27" s="3"/>
      <c r="F27" s="5"/>
      <c r="G27" s="4"/>
      <c r="H27" s="3"/>
      <c r="I27" s="32"/>
      <c r="J27" s="4"/>
      <c r="K27" s="3"/>
      <c r="L27" s="5"/>
      <c r="M27" s="14"/>
      <c r="N27" s="3"/>
      <c r="O27" s="32"/>
      <c r="P27" s="4">
        <v>98.56</v>
      </c>
      <c r="Q27" s="3">
        <v>21.1</v>
      </c>
      <c r="R27" s="26">
        <f>Q27*100/C27</f>
        <v>9.74778822223257</v>
      </c>
      <c r="S27" s="4">
        <v>657.22</v>
      </c>
      <c r="T27" s="3">
        <v>145.4</v>
      </c>
      <c r="U27" s="32">
        <f>T27*100/C27</f>
        <v>67.1719624413562</v>
      </c>
      <c r="V27" s="4">
        <v>685.53</v>
      </c>
      <c r="W27" s="3">
        <v>111.89</v>
      </c>
      <c r="X27" s="32">
        <f t="shared" si="3"/>
        <v>51.69099640690058</v>
      </c>
      <c r="Y27" s="14">
        <v>609.26</v>
      </c>
      <c r="Z27" s="45">
        <v>32.91</v>
      </c>
      <c r="AA27" s="32">
        <v>45.61133323132804</v>
      </c>
      <c r="AB27" s="84">
        <f t="shared" si="1"/>
        <v>43.55552007545435</v>
      </c>
      <c r="AM27" s="153"/>
    </row>
    <row r="28" spans="1:39" ht="12.75">
      <c r="A28" s="39" t="s">
        <v>28</v>
      </c>
      <c r="B28" s="36">
        <v>2726.4</v>
      </c>
      <c r="C28" s="57">
        <f t="shared" si="0"/>
        <v>101.69472</v>
      </c>
      <c r="D28" s="6"/>
      <c r="E28" s="2"/>
      <c r="F28" s="7"/>
      <c r="G28" s="6"/>
      <c r="H28" s="2"/>
      <c r="I28" s="32"/>
      <c r="J28" s="6"/>
      <c r="K28" s="2"/>
      <c r="L28" s="7"/>
      <c r="M28" s="14"/>
      <c r="N28" s="3"/>
      <c r="O28" s="32"/>
      <c r="P28" s="6">
        <v>49.61</v>
      </c>
      <c r="Q28" s="2">
        <v>11.58</v>
      </c>
      <c r="R28" s="26">
        <f>Q28*100/C28</f>
        <v>11.387021863081976</v>
      </c>
      <c r="S28" s="6">
        <v>326.34</v>
      </c>
      <c r="T28" s="2">
        <v>81.15</v>
      </c>
      <c r="U28" s="32">
        <f>T28*100/C28</f>
        <v>79.79765321149418</v>
      </c>
      <c r="V28" s="6">
        <v>359.55</v>
      </c>
      <c r="W28" s="2">
        <v>68.95</v>
      </c>
      <c r="X28" s="32">
        <f t="shared" si="3"/>
        <v>67.80096351118327</v>
      </c>
      <c r="Y28" s="14">
        <v>355.09</v>
      </c>
      <c r="Z28" s="45">
        <v>13.4</v>
      </c>
      <c r="AA28" s="32">
        <v>39.530075897745725</v>
      </c>
      <c r="AB28" s="84">
        <f t="shared" si="1"/>
        <v>49.62892862087629</v>
      </c>
      <c r="AM28" s="153"/>
    </row>
    <row r="29" spans="1:39" ht="13.5" thickBot="1">
      <c r="A29" s="41" t="s">
        <v>33</v>
      </c>
      <c r="B29" s="37">
        <v>3230.7</v>
      </c>
      <c r="C29" s="58">
        <f t="shared" si="0"/>
        <v>120.50510999999999</v>
      </c>
      <c r="D29" s="8"/>
      <c r="E29" s="9"/>
      <c r="F29" s="10"/>
      <c r="G29" s="8"/>
      <c r="H29" s="9"/>
      <c r="I29" s="47"/>
      <c r="J29" s="8"/>
      <c r="K29" s="9"/>
      <c r="L29" s="10"/>
      <c r="M29" s="33"/>
      <c r="N29" s="15"/>
      <c r="O29" s="47"/>
      <c r="P29" s="8"/>
      <c r="Q29" s="9"/>
      <c r="R29" s="10"/>
      <c r="S29" s="8"/>
      <c r="T29" s="9"/>
      <c r="U29" s="10"/>
      <c r="V29" s="8">
        <v>143.93</v>
      </c>
      <c r="W29" s="9">
        <v>29.01</v>
      </c>
      <c r="X29" s="47">
        <f>W29*100/C29</f>
        <v>24.073667913335793</v>
      </c>
      <c r="Y29" s="33">
        <v>360.48</v>
      </c>
      <c r="Z29" s="46">
        <v>19.31</v>
      </c>
      <c r="AA29" s="32">
        <v>48.07265019715762</v>
      </c>
      <c r="AB29" s="87">
        <f t="shared" si="1"/>
        <v>36.073159055246705</v>
      </c>
      <c r="AM29" s="153"/>
    </row>
    <row r="30" spans="1:39" ht="12.75">
      <c r="A30" s="27"/>
      <c r="B30" s="28"/>
      <c r="C30" s="29"/>
      <c r="D30" s="30"/>
      <c r="E30" s="30"/>
      <c r="F30" s="30"/>
      <c r="G30" s="30"/>
      <c r="H30" s="30"/>
      <c r="I30" s="31"/>
      <c r="J30" s="30"/>
      <c r="K30" s="30"/>
      <c r="L30" s="30"/>
      <c r="M30" s="21"/>
      <c r="N30" s="21"/>
      <c r="O30" s="31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M30" s="153"/>
    </row>
    <row r="31" spans="24:39" ht="12.75">
      <c r="X31" s="12"/>
      <c r="Y31" s="12"/>
      <c r="Z31" s="12"/>
      <c r="AA31" s="12"/>
      <c r="AM31" s="153"/>
    </row>
    <row r="32" ht="12.75">
      <c r="AM32" s="153"/>
    </row>
    <row r="33" ht="12.75">
      <c r="AM33" s="153"/>
    </row>
    <row r="34" ht="12.75">
      <c r="AM34" s="153"/>
    </row>
    <row r="35" ht="12.75">
      <c r="AM35" s="153"/>
    </row>
    <row r="36" ht="12.75">
      <c r="AM36" s="153"/>
    </row>
    <row r="37" ht="12.75">
      <c r="AM37" s="153"/>
    </row>
    <row r="38" ht="12.75">
      <c r="AM38" s="153"/>
    </row>
    <row r="39" ht="12.75">
      <c r="AM39" s="153"/>
    </row>
    <row r="40" ht="12.75">
      <c r="AM40" s="153"/>
    </row>
    <row r="41" ht="12.75">
      <c r="AM41" s="153"/>
    </row>
    <row r="42" ht="12.75">
      <c r="AM42" s="153"/>
    </row>
    <row r="43" ht="12.75">
      <c r="AM43" s="153"/>
    </row>
    <row r="44" ht="12.75">
      <c r="AM44" s="153"/>
    </row>
    <row r="45" ht="12.75">
      <c r="AM45" s="153"/>
    </row>
    <row r="46" ht="12.75">
      <c r="AM46" s="153"/>
    </row>
    <row r="47" ht="12.75">
      <c r="AM47" s="153"/>
    </row>
    <row r="48" ht="12.75">
      <c r="AM48" s="153"/>
    </row>
    <row r="49" ht="12.75">
      <c r="AM49" s="153"/>
    </row>
    <row r="50" ht="12.75">
      <c r="AM50" s="153"/>
    </row>
    <row r="51" ht="12.75">
      <c r="AM51" s="153"/>
    </row>
    <row r="52" ht="12.75">
      <c r="AM52" s="153"/>
    </row>
    <row r="53" ht="12.75">
      <c r="AM53" s="153"/>
    </row>
    <row r="54" ht="12.75">
      <c r="AM54" s="153"/>
    </row>
    <row r="55" ht="12.75">
      <c r="AM55" s="153"/>
    </row>
    <row r="56" ht="12.75">
      <c r="AM56" s="153"/>
    </row>
    <row r="57" ht="12.75">
      <c r="AM57" s="153"/>
    </row>
  </sheetData>
  <sheetProtection/>
  <mergeCells count="10">
    <mergeCell ref="AB3:AB5"/>
    <mergeCell ref="V3:X3"/>
    <mergeCell ref="C2:G2"/>
    <mergeCell ref="D3:F3"/>
    <mergeCell ref="G3:I3"/>
    <mergeCell ref="J3:L3"/>
    <mergeCell ref="Y3:AA3"/>
    <mergeCell ref="M3:O3"/>
    <mergeCell ref="P3:R3"/>
    <mergeCell ref="S3:U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2014-05-20T03:06:52Z</cp:lastPrinted>
  <dcterms:created xsi:type="dcterms:W3CDTF">1996-10-08T23:32:33Z</dcterms:created>
  <dcterms:modified xsi:type="dcterms:W3CDTF">2016-05-16T06:37:03Z</dcterms:modified>
  <cp:category/>
  <cp:version/>
  <cp:contentType/>
  <cp:contentStatus/>
</cp:coreProperties>
</file>